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bin Brough\Dropbox\Biddenham Parish Council\David Brough NEW\Finance\2022 23\Budget setting 2023 24\"/>
    </mc:Choice>
  </mc:AlternateContent>
  <xr:revisionPtr revIDLastSave="0" documentId="13_ncr:1_{27E26896-D64E-4E20-93D4-7B5DAB0E40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C Budget 2023 24" sheetId="1" r:id="rId1"/>
    <sheet name="Pav Budget 2023 24" sheetId="2" r:id="rId2"/>
  </sheets>
  <definedNames>
    <definedName name="_xlnm._FilterDatabase" localSheetId="1" hidden="1">'Pav Budget 2023 24'!$A$2:$I$40</definedName>
    <definedName name="_xlnm._FilterDatabase" localSheetId="0" hidden="1">'PC Budget 2023 24'!$A$2:$I$66</definedName>
    <definedName name="Bal">#REF!</definedName>
    <definedName name="Budget20">#REF!</definedName>
    <definedName name="Budget21">#REF!</definedName>
    <definedName name="PL">#REF!</definedName>
    <definedName name="PLReport" localSheetId="1">'Pav Budget 2023 24'!$A$1</definedName>
    <definedName name="_xlnm.Print_Area" localSheetId="1">'Pav Budget 2023 24'!$A$1:$W$48</definedName>
    <definedName name="_xlnm.Print_Area" localSheetId="0">'PC Budget 2023 24'!$A$1:$AB$74</definedName>
    <definedName name="Transaction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6" i="1" l="1"/>
  <c r="G66" i="1" l="1"/>
  <c r="G52" i="1"/>
  <c r="G42" i="1"/>
  <c r="M32" i="1"/>
  <c r="G64" i="1"/>
  <c r="M10" i="2"/>
  <c r="G10" i="2"/>
  <c r="M24" i="2"/>
  <c r="P12" i="2" l="1"/>
  <c r="P10" i="2"/>
  <c r="P8" i="2"/>
  <c r="P36" i="2"/>
  <c r="P22" i="2"/>
  <c r="P58" i="1"/>
  <c r="P39" i="1"/>
  <c r="V1" i="2"/>
  <c r="J18" i="2"/>
  <c r="M18" i="2"/>
  <c r="M29" i="2"/>
  <c r="P29" i="2" s="1"/>
  <c r="M27" i="2"/>
  <c r="M28" i="2"/>
  <c r="J29" i="2"/>
  <c r="J40" i="2"/>
  <c r="J42" i="2"/>
  <c r="V1" i="1"/>
  <c r="AB7" i="1"/>
  <c r="V8" i="1"/>
  <c r="P10" i="1"/>
  <c r="P12" i="1"/>
  <c r="P23" i="1"/>
  <c r="J25" i="1"/>
  <c r="M27" i="1"/>
  <c r="M29" i="1" s="1"/>
  <c r="J29" i="1"/>
  <c r="J37" i="1"/>
  <c r="M37" i="1"/>
  <c r="P37" i="1" s="1"/>
  <c r="J52" i="1"/>
  <c r="M52" i="1"/>
  <c r="P52" i="1" s="1"/>
  <c r="J64" i="1"/>
  <c r="M64" i="1"/>
  <c r="P64" i="1" s="1"/>
  <c r="J66" i="1" l="1"/>
  <c r="J68" i="1" s="1"/>
  <c r="P40" i="2"/>
  <c r="M40" i="2"/>
  <c r="P29" i="1"/>
  <c r="P66" i="1" s="1"/>
  <c r="M66" i="1"/>
  <c r="M42" i="2"/>
  <c r="M8" i="1" l="1"/>
  <c r="Z8" i="1" s="1"/>
  <c r="M25" i="1" l="1"/>
  <c r="M68" i="1" s="1"/>
  <c r="P8" i="1"/>
  <c r="AB8" i="1"/>
  <c r="AA8" i="1"/>
</calcChain>
</file>

<file path=xl/sharedStrings.xml><?xml version="1.0" encoding="utf-8"?>
<sst xmlns="http://schemas.openxmlformats.org/spreadsheetml/2006/main" count="136" uniqueCount="91">
  <si>
    <t>Year To Date Net P&amp;L</t>
  </si>
  <si>
    <t>Total Outgoings</t>
  </si>
  <si>
    <t>Use CIL or savings for any major projects</t>
  </si>
  <si>
    <t>Miscellaneous</t>
  </si>
  <si>
    <t>Trees For Streets</t>
  </si>
  <si>
    <t>St James Defibrillator</t>
  </si>
  <si>
    <t>Prior year budget</t>
  </si>
  <si>
    <t>Grants to community groups</t>
  </si>
  <si>
    <t>Biddenham Conservation Group tools</t>
  </si>
  <si>
    <t>St James Barn - Blinds</t>
  </si>
  <si>
    <t>Highways, Parks and Open spaces</t>
  </si>
  <si>
    <t>Used actuals</t>
  </si>
  <si>
    <t>Christmas Tree</t>
  </si>
  <si>
    <t>Other works</t>
  </si>
  <si>
    <t>Play Area maintenance</t>
  </si>
  <si>
    <t>Play Area Safety Inspection</t>
  </si>
  <si>
    <t>SSSI (Beds Wildlife Trust)</t>
  </si>
  <si>
    <t xml:space="preserve">Tree surgery </t>
  </si>
  <si>
    <t>Grass Equipment Maintenance</t>
  </si>
  <si>
    <t>Lawn Treatment (Greenthumb)</t>
  </si>
  <si>
    <t>Slight increase for inflation</t>
  </si>
  <si>
    <t>Grass cutting</t>
  </si>
  <si>
    <t>Minor Highways works</t>
  </si>
  <si>
    <t>Insurance</t>
  </si>
  <si>
    <t xml:space="preserve">Admin </t>
  </si>
  <si>
    <t>Clerk's Training</t>
  </si>
  <si>
    <t>Cllr Training</t>
  </si>
  <si>
    <t xml:space="preserve">Website </t>
  </si>
  <si>
    <t>Affiliation Fees/Subscriptions</t>
  </si>
  <si>
    <t xml:space="preserve">General Administration </t>
  </si>
  <si>
    <t>Audit Fees</t>
  </si>
  <si>
    <t>Employment Costs</t>
  </si>
  <si>
    <t>Payroll</t>
  </si>
  <si>
    <t>Estimated 2% contractual NJC increase</t>
  </si>
  <si>
    <t>Staff Costs</t>
  </si>
  <si>
    <t>Total Income</t>
  </si>
  <si>
    <t>Estimated from CCLA</t>
  </si>
  <si>
    <t>Bank Interest</t>
  </si>
  <si>
    <t>Other Income</t>
  </si>
  <si>
    <t>Mower sale</t>
  </si>
  <si>
    <t>BBC Climate change fund</t>
  </si>
  <si>
    <t>CiL Receipts (Section 106)</t>
  </si>
  <si>
    <t>CIL Receipts</t>
  </si>
  <si>
    <t>VAT Refund</t>
  </si>
  <si>
    <t>Bidwells Income</t>
  </si>
  <si>
    <t>Grass Cutting Income</t>
  </si>
  <si>
    <t>Precept Income</t>
  </si>
  <si>
    <t>Percent</t>
  </si>
  <si>
    <t>Band D Tax £</t>
  </si>
  <si>
    <t>Tax Base</t>
  </si>
  <si>
    <t>Change</t>
  </si>
  <si>
    <t>2023/24</t>
  </si>
  <si>
    <t>2022/23</t>
  </si>
  <si>
    <t>Comments</t>
  </si>
  <si>
    <t>Budget 23 24</t>
  </si>
  <si>
    <t>Budget 22 23</t>
  </si>
  <si>
    <t>Net</t>
  </si>
  <si>
    <t>Gross</t>
  </si>
  <si>
    <t>YTD (Actual)</t>
  </si>
  <si>
    <t>BPC - Budget Setting 2023/24</t>
  </si>
  <si>
    <t>Pavilion Improvements</t>
  </si>
  <si>
    <t>Improvements</t>
  </si>
  <si>
    <t>Use CIL for any Pavilion projects</t>
  </si>
  <si>
    <t>Commercial oven</t>
  </si>
  <si>
    <t>Tado heating system</t>
  </si>
  <si>
    <t>Pavilion CCTV</t>
  </si>
  <si>
    <t>Pavilion Induction Loop</t>
  </si>
  <si>
    <t>Running costs</t>
  </si>
  <si>
    <t>Bin emptying - projected actuals</t>
  </si>
  <si>
    <t>Projected actuals</t>
  </si>
  <si>
    <t>Pavilion Cleaning materials</t>
  </si>
  <si>
    <t>Pavilion Maintenance/Servicing/Inspections</t>
  </si>
  <si>
    <t>Licences</t>
  </si>
  <si>
    <t>Pavilion Utilities</t>
  </si>
  <si>
    <t>Pavilion Staff Costs</t>
  </si>
  <si>
    <t>Deposits returned</t>
  </si>
  <si>
    <t>Covid Grants BBC</t>
  </si>
  <si>
    <t>Pavilion Grant income</t>
  </si>
  <si>
    <t>Parish Council Reserves</t>
  </si>
  <si>
    <t>Pavilion Other income</t>
  </si>
  <si>
    <t>Pavilion Cricket Club Fees</t>
  </si>
  <si>
    <t>Conservative projection of actuals less deposits</t>
  </si>
  <si>
    <t>Pavilion Hire fees</t>
  </si>
  <si>
    <t>Pavilion Car Parking charge</t>
  </si>
  <si>
    <t>BPC Pavilion - Budget Setting 2023/24</t>
  </si>
  <si>
    <t>Waste collection</t>
  </si>
  <si>
    <t>Street Furniture repairs/new</t>
  </si>
  <si>
    <t>Reduced anticipating less future spend</t>
  </si>
  <si>
    <t>Gold Lane Speed Sign</t>
  </si>
  <si>
    <t>Non-CIL Projects</t>
  </si>
  <si>
    <t>Prior year budget + CCTV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</si>
</sst>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#,##0.00000000000_ ;[Red]\-#,##0.00000000000\ "/>
  </numFmts>
  <fonts count="17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Calibri"/>
      <family val="2"/>
      <scheme val="minor"/>
    </font>
    <font>
      <sz val="18"/>
      <name val="Tahoma"/>
      <family val="2"/>
    </font>
    <font>
      <sz val="18"/>
      <name val="Calibri"/>
      <family val="2"/>
      <scheme val="minor"/>
    </font>
    <font>
      <i/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4"/>
      <name val="Tahoma"/>
      <family val="2"/>
    </font>
    <font>
      <sz val="23"/>
      <color rgb="FF003366"/>
      <name val="Bodoni MT Black"/>
      <family val="1"/>
    </font>
    <font>
      <b/>
      <u/>
      <sz val="20"/>
      <name val="Calibri"/>
      <family val="2"/>
      <scheme val="minor"/>
    </font>
    <font>
      <sz val="10"/>
      <color theme="0"/>
      <name val="Calibri"/>
      <family val="2"/>
      <scheme val="minor"/>
    </font>
    <font>
      <sz val="18"/>
      <color theme="0" tint="-0.1499984740745262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1" fillId="0" borderId="0" applyFont="0" applyFill="0" applyBorder="0" applyAlignment="0" applyProtection="0"/>
    <xf numFmtId="0" fontId="1" fillId="0" borderId="0"/>
    <xf numFmtId="0" fontId="1" fillId="0" borderId="0"/>
  </cellStyleXfs>
  <cellXfs count="58">
    <xf numFmtId="0" fontId="0" fillId="0" borderId="0" xfId="0"/>
    <xf numFmtId="0" fontId="1" fillId="2" borderId="0" xfId="2" applyFill="1"/>
    <xf numFmtId="0" fontId="2" fillId="2" borderId="0" xfId="2" applyFont="1" applyFill="1"/>
    <xf numFmtId="38" fontId="2" fillId="2" borderId="0" xfId="2" applyNumberFormat="1" applyFont="1" applyFill="1"/>
    <xf numFmtId="164" fontId="2" fillId="2" borderId="0" xfId="2" applyNumberFormat="1" applyFont="1" applyFill="1"/>
    <xf numFmtId="0" fontId="3" fillId="2" borderId="0" xfId="2" applyFont="1" applyFill="1"/>
    <xf numFmtId="0" fontId="4" fillId="2" borderId="0" xfId="2" applyFont="1" applyFill="1"/>
    <xf numFmtId="38" fontId="4" fillId="2" borderId="0" xfId="2" applyNumberFormat="1" applyFont="1" applyFill="1"/>
    <xf numFmtId="164" fontId="4" fillId="2" borderId="0" xfId="2" applyNumberFormat="1" applyFont="1" applyFill="1"/>
    <xf numFmtId="165" fontId="3" fillId="2" borderId="0" xfId="2" applyNumberFormat="1" applyFont="1" applyFill="1"/>
    <xf numFmtId="0" fontId="5" fillId="2" borderId="0" xfId="2" applyFont="1" applyFill="1"/>
    <xf numFmtId="38" fontId="6" fillId="3" borderId="1" xfId="2" applyNumberFormat="1" applyFont="1" applyFill="1" applyBorder="1"/>
    <xf numFmtId="40" fontId="6" fillId="3" borderId="0" xfId="2" applyNumberFormat="1" applyFont="1" applyFill="1"/>
    <xf numFmtId="0" fontId="6" fillId="3" borderId="0" xfId="2" applyFont="1" applyFill="1"/>
    <xf numFmtId="0" fontId="7" fillId="3" borderId="1" xfId="2" applyFont="1" applyFill="1" applyBorder="1"/>
    <xf numFmtId="38" fontId="8" fillId="2" borderId="0" xfId="2" applyNumberFormat="1" applyFont="1" applyFill="1"/>
    <xf numFmtId="0" fontId="8" fillId="2" borderId="0" xfId="2" applyFont="1" applyFill="1"/>
    <xf numFmtId="38" fontId="7" fillId="3" borderId="1" xfId="2" applyNumberFormat="1" applyFont="1" applyFill="1" applyBorder="1"/>
    <xf numFmtId="0" fontId="6" fillId="3" borderId="2" xfId="2" applyFont="1" applyFill="1" applyBorder="1"/>
    <xf numFmtId="38" fontId="4" fillId="4" borderId="3" xfId="2" applyNumberFormat="1" applyFont="1" applyFill="1" applyBorder="1"/>
    <xf numFmtId="38" fontId="4" fillId="5" borderId="3" xfId="2" applyNumberFormat="1" applyFont="1" applyFill="1" applyBorder="1"/>
    <xf numFmtId="0" fontId="4" fillId="4" borderId="0" xfId="2" applyFont="1" applyFill="1"/>
    <xf numFmtId="0" fontId="8" fillId="4" borderId="0" xfId="2" applyFont="1" applyFill="1"/>
    <xf numFmtId="0" fontId="6" fillId="2" borderId="0" xfId="2" applyFont="1" applyFill="1"/>
    <xf numFmtId="38" fontId="4" fillId="5" borderId="0" xfId="2" applyNumberFormat="1" applyFont="1" applyFill="1"/>
    <xf numFmtId="1" fontId="4" fillId="2" borderId="0" xfId="2" applyNumberFormat="1" applyFont="1" applyFill="1"/>
    <xf numFmtId="38" fontId="1" fillId="2" borderId="0" xfId="2" applyNumberFormat="1" applyFill="1"/>
    <xf numFmtId="0" fontId="9" fillId="2" borderId="0" xfId="2" applyFont="1" applyFill="1"/>
    <xf numFmtId="38" fontId="4" fillId="2" borderId="3" xfId="2" applyNumberFormat="1" applyFont="1" applyFill="1" applyBorder="1"/>
    <xf numFmtId="0" fontId="10" fillId="2" borderId="0" xfId="2" applyFont="1" applyFill="1"/>
    <xf numFmtId="0" fontId="7" fillId="2" borderId="0" xfId="2" applyFont="1" applyFill="1"/>
    <xf numFmtId="2" fontId="4" fillId="6" borderId="0" xfId="3" applyNumberFormat="1" applyFont="1" applyFill="1"/>
    <xf numFmtId="10" fontId="4" fillId="6" borderId="0" xfId="1" applyNumberFormat="1" applyFont="1" applyFill="1"/>
    <xf numFmtId="2" fontId="4" fillId="7" borderId="0" xfId="3" applyNumberFormat="1" applyFont="1" applyFill="1"/>
    <xf numFmtId="0" fontId="1" fillId="7" borderId="0" xfId="3" applyFill="1"/>
    <xf numFmtId="4" fontId="4" fillId="7" borderId="0" xfId="3" applyNumberFormat="1" applyFont="1" applyFill="1"/>
    <xf numFmtId="0" fontId="4" fillId="8" borderId="0" xfId="3" applyFont="1" applyFill="1"/>
    <xf numFmtId="2" fontId="4" fillId="8" borderId="0" xfId="3" applyNumberFormat="1" applyFont="1" applyFill="1"/>
    <xf numFmtId="40" fontId="8" fillId="6" borderId="0" xfId="3" applyNumberFormat="1" applyFont="1" applyFill="1" applyAlignment="1">
      <alignment horizontal="right"/>
    </xf>
    <xf numFmtId="0" fontId="8" fillId="6" borderId="0" xfId="3" applyFont="1" applyFill="1" applyAlignment="1">
      <alignment horizontal="center"/>
    </xf>
    <xf numFmtId="40" fontId="8" fillId="7" borderId="0" xfId="3" applyNumberFormat="1" applyFont="1" applyFill="1"/>
    <xf numFmtId="40" fontId="8" fillId="8" borderId="0" xfId="3" applyNumberFormat="1" applyFont="1" applyFill="1"/>
    <xf numFmtId="40" fontId="8" fillId="2" borderId="0" xfId="2" applyNumberFormat="1" applyFont="1" applyFill="1"/>
    <xf numFmtId="0" fontId="1" fillId="8" borderId="0" xfId="3" applyFill="1"/>
    <xf numFmtId="0" fontId="8" fillId="9" borderId="0" xfId="2" applyFont="1" applyFill="1"/>
    <xf numFmtId="0" fontId="8" fillId="2" borderId="0" xfId="2" applyFont="1" applyFill="1" applyAlignment="1">
      <alignment horizontal="center"/>
    </xf>
    <xf numFmtId="0" fontId="12" fillId="2" borderId="0" xfId="2" applyFont="1" applyFill="1"/>
    <xf numFmtId="0" fontId="13" fillId="2" borderId="0" xfId="2" applyFont="1" applyFill="1"/>
    <xf numFmtId="40" fontId="2" fillId="2" borderId="0" xfId="2" applyNumberFormat="1" applyFont="1" applyFill="1"/>
    <xf numFmtId="0" fontId="14" fillId="2" borderId="0" xfId="2" applyFont="1" applyFill="1"/>
    <xf numFmtId="0" fontId="15" fillId="2" borderId="0" xfId="2" applyFont="1" applyFill="1"/>
    <xf numFmtId="14" fontId="15" fillId="2" borderId="0" xfId="2" applyNumberFormat="1" applyFont="1" applyFill="1"/>
    <xf numFmtId="0" fontId="16" fillId="4" borderId="0" xfId="2" applyFont="1" applyFill="1"/>
    <xf numFmtId="38" fontId="4" fillId="10" borderId="3" xfId="2" applyNumberFormat="1" applyFont="1" applyFill="1" applyBorder="1"/>
    <xf numFmtId="0" fontId="4" fillId="10" borderId="0" xfId="2" applyFont="1" applyFill="1"/>
    <xf numFmtId="0" fontId="8" fillId="8" borderId="0" xfId="3" applyFont="1" applyFill="1" applyAlignment="1">
      <alignment horizontal="center"/>
    </xf>
    <xf numFmtId="0" fontId="8" fillId="7" borderId="0" xfId="3" applyFont="1" applyFill="1" applyAlignment="1">
      <alignment horizontal="center"/>
    </xf>
    <xf numFmtId="0" fontId="8" fillId="6" borderId="0" xfId="3" applyFont="1" applyFill="1" applyAlignment="1">
      <alignment horizontal="center"/>
    </xf>
  </cellXfs>
  <cellStyles count="4">
    <cellStyle name="Normal" xfId="0" builtinId="0"/>
    <cellStyle name="Normal 2 2" xfId="2" xr:uid="{00000000-0005-0000-0000-000001000000}"/>
    <cellStyle name="Normal 2 2 3" xfId="3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567172</xdr:colOff>
      <xdr:row>0</xdr:row>
      <xdr:rowOff>0</xdr:rowOff>
    </xdr:from>
    <xdr:ext cx="4567216" cy="1159077"/>
    <xdr:pic>
      <xdr:nvPicPr>
        <xdr:cNvPr id="2" name="Picture 1">
          <a:extLst>
            <a:ext uri="{FF2B5EF4-FFF2-40B4-BE49-F238E27FC236}">
              <a16:creationId xmlns:a16="http://schemas.microsoft.com/office/drawing/2014/main" id="{43D00B7E-069D-4E8F-8CD3-D669C6BF8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3572" y="0"/>
          <a:ext cx="4567216" cy="115907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567172</xdr:colOff>
      <xdr:row>0</xdr:row>
      <xdr:rowOff>0</xdr:rowOff>
    </xdr:from>
    <xdr:ext cx="4569121" cy="1155267"/>
    <xdr:pic>
      <xdr:nvPicPr>
        <xdr:cNvPr id="2" name="Picture 1">
          <a:extLst>
            <a:ext uri="{FF2B5EF4-FFF2-40B4-BE49-F238E27FC236}">
              <a16:creationId xmlns:a16="http://schemas.microsoft.com/office/drawing/2014/main" id="{A4A180D1-0F9A-47D4-BCDF-45D395A4F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3572" y="0"/>
          <a:ext cx="4569121" cy="1155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AF82"/>
  <sheetViews>
    <sheetView tabSelected="1" zoomScale="60" zoomScaleNormal="60" zoomScaleSheetLayoutView="55" workbookViewId="0">
      <pane ySplit="6" topLeftCell="A7" activePane="bottomLeft" state="frozen"/>
      <selection activeCell="G8" sqref="G8"/>
      <selection pane="bottomLeft" activeCell="A7" sqref="A7"/>
    </sheetView>
  </sheetViews>
  <sheetFormatPr defaultColWidth="9.109375" defaultRowHeight="13.8" outlineLevelCol="1" x14ac:dyDescent="0.3"/>
  <cols>
    <col min="1" max="2" width="9.109375" style="2"/>
    <col min="3" max="3" width="46.88671875" style="2" customWidth="1"/>
    <col min="4" max="4" width="71.109375" style="4" customWidth="1"/>
    <col min="5" max="5" width="19.6640625" style="4" hidden="1" customWidth="1" outlineLevel="1"/>
    <col min="6" max="6" width="8" style="4" hidden="1" customWidth="1" outlineLevel="1"/>
    <col min="7" max="7" width="18.44140625" style="3" customWidth="1" collapsed="1"/>
    <col min="8" max="9" width="5" style="2" customWidth="1"/>
    <col min="10" max="10" width="16.88671875" style="2" customWidth="1"/>
    <col min="11" max="12" width="5.6640625" style="2" customWidth="1"/>
    <col min="13" max="13" width="21.33203125" style="2" customWidth="1"/>
    <col min="14" max="15" width="6" style="2" customWidth="1"/>
    <col min="16" max="16" width="17" style="1" customWidth="1"/>
    <col min="17" max="17" width="9.109375" style="1" customWidth="1"/>
    <col min="18" max="18" width="17" style="1" customWidth="1"/>
    <col min="19" max="19" width="13.5546875" style="1" customWidth="1"/>
    <col min="20" max="20" width="15" style="1" customWidth="1"/>
    <col min="21" max="21" width="6.5546875" style="1" customWidth="1"/>
    <col min="22" max="22" width="9.109375" style="1"/>
    <col min="23" max="23" width="14.109375" style="1" bestFit="1" customWidth="1"/>
    <col min="24" max="24" width="16" style="1" customWidth="1"/>
    <col min="25" max="25" width="3.88671875" style="1" customWidth="1"/>
    <col min="26" max="26" width="19.5546875" style="1" customWidth="1"/>
    <col min="27" max="27" width="12.109375" style="1" customWidth="1"/>
    <col min="28" max="28" width="21.5546875" style="1" customWidth="1"/>
    <col min="29" max="16384" width="9.109375" style="1"/>
  </cols>
  <sheetData>
    <row r="1" spans="2:32" x14ac:dyDescent="0.3">
      <c r="M1" s="1"/>
      <c r="N1" s="1"/>
      <c r="O1" s="1"/>
      <c r="T1" s="51">
        <v>44651</v>
      </c>
      <c r="U1" s="51">
        <v>44878</v>
      </c>
      <c r="V1" s="50">
        <f>(U1-T1)/365</f>
        <v>0.62191780821917808</v>
      </c>
    </row>
    <row r="2" spans="2:32" s="2" customFormat="1" ht="25.8" x14ac:dyDescent="0.5">
      <c r="C2" s="49" t="s">
        <v>59</v>
      </c>
      <c r="D2" s="4"/>
      <c r="E2" s="4"/>
      <c r="F2" s="4"/>
      <c r="G2" s="49"/>
      <c r="H2" s="48"/>
      <c r="I2" s="48"/>
      <c r="P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32" s="2" customFormat="1" ht="29.4" x14ac:dyDescent="0.55000000000000004">
      <c r="B3" s="1"/>
      <c r="C3" s="47"/>
      <c r="D3" s="1"/>
      <c r="E3" s="1"/>
      <c r="F3" s="1"/>
      <c r="G3" s="46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32" s="2" customFormat="1" ht="29.4" x14ac:dyDescent="0.55000000000000004">
      <c r="B4" s="1"/>
      <c r="C4" s="47"/>
      <c r="D4" s="1"/>
      <c r="E4" s="1"/>
      <c r="F4" s="1"/>
      <c r="G4" s="46"/>
      <c r="H4" s="1"/>
      <c r="I4" s="1"/>
      <c r="J4" s="1"/>
      <c r="K4" s="1"/>
      <c r="L4" s="1"/>
      <c r="M4" s="1"/>
      <c r="N4" s="1"/>
      <c r="O4" s="1"/>
      <c r="P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32" s="2" customFormat="1" ht="23.4" x14ac:dyDescent="0.45">
      <c r="B5" s="1"/>
      <c r="C5" s="1"/>
      <c r="D5" s="1"/>
      <c r="E5" s="16" t="s">
        <v>58</v>
      </c>
      <c r="F5" s="16"/>
      <c r="G5" s="16" t="s">
        <v>58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32" s="2" customFormat="1" ht="23.4" x14ac:dyDescent="0.45">
      <c r="C6" s="27"/>
      <c r="D6" s="16"/>
      <c r="E6" s="45" t="s">
        <v>57</v>
      </c>
      <c r="F6" s="16"/>
      <c r="G6" s="45" t="s">
        <v>56</v>
      </c>
      <c r="H6" s="6"/>
      <c r="I6" s="16"/>
      <c r="J6" s="16" t="s">
        <v>55</v>
      </c>
      <c r="K6" s="16"/>
      <c r="L6" s="16"/>
      <c r="M6" s="44" t="s">
        <v>54</v>
      </c>
      <c r="N6" s="16"/>
      <c r="O6" s="16"/>
      <c r="P6" s="16" t="s">
        <v>50</v>
      </c>
      <c r="Q6" s="42"/>
      <c r="R6" s="16" t="s">
        <v>53</v>
      </c>
      <c r="S6" s="42"/>
      <c r="T6" s="55" t="s">
        <v>52</v>
      </c>
      <c r="U6" s="55"/>
      <c r="V6" s="55"/>
      <c r="W6" s="43"/>
      <c r="X6" s="56" t="s">
        <v>51</v>
      </c>
      <c r="Y6" s="56"/>
      <c r="Z6" s="56"/>
      <c r="AA6" s="57" t="s">
        <v>50</v>
      </c>
      <c r="AB6" s="57"/>
    </row>
    <row r="7" spans="2:32" s="2" customFormat="1" ht="23.4" x14ac:dyDescent="0.45">
      <c r="C7" s="16"/>
      <c r="D7" s="16"/>
      <c r="E7" s="16"/>
      <c r="F7" s="16"/>
      <c r="G7" s="16"/>
      <c r="H7" s="6"/>
      <c r="I7" s="16"/>
      <c r="J7" s="16"/>
      <c r="K7" s="16"/>
      <c r="L7" s="16"/>
      <c r="M7" s="16"/>
      <c r="N7" s="16"/>
      <c r="O7" s="16"/>
      <c r="P7" s="16"/>
      <c r="Q7" s="42"/>
      <c r="R7" s="42"/>
      <c r="S7" s="42"/>
      <c r="T7" s="41" t="s">
        <v>49</v>
      </c>
      <c r="U7" s="41"/>
      <c r="V7" s="41" t="s">
        <v>48</v>
      </c>
      <c r="W7" s="41"/>
      <c r="X7" s="40" t="s">
        <v>49</v>
      </c>
      <c r="Y7" s="40"/>
      <c r="Z7" s="40" t="s">
        <v>48</v>
      </c>
      <c r="AA7" s="39" t="s">
        <v>47</v>
      </c>
      <c r="AB7" s="38" t="str">
        <f>Z7</f>
        <v>Band D Tax £</v>
      </c>
    </row>
    <row r="8" spans="2:32" s="2" customFormat="1" ht="24" thickBot="1" x14ac:dyDescent="0.5">
      <c r="C8" s="16" t="s">
        <v>46</v>
      </c>
      <c r="D8" s="30" t="s">
        <v>46</v>
      </c>
      <c r="E8" s="28">
        <v>51439</v>
      </c>
      <c r="F8" s="30"/>
      <c r="G8" s="28">
        <v>51439</v>
      </c>
      <c r="H8" s="7"/>
      <c r="I8" s="6"/>
      <c r="J8" s="20">
        <v>51439</v>
      </c>
      <c r="K8" s="7"/>
      <c r="L8" s="6"/>
      <c r="M8" s="20">
        <f>M66-M10-M12-M14-M16-M21-M23-'Pav Budget 2023 24'!M42</f>
        <v>56091.992942222219</v>
      </c>
      <c r="N8" s="6"/>
      <c r="O8" s="6"/>
      <c r="P8" s="19">
        <f>M8-J8</f>
        <v>4652.9929422222194</v>
      </c>
      <c r="Q8" s="6"/>
      <c r="R8" s="6"/>
      <c r="S8" s="7"/>
      <c r="T8" s="37">
        <v>1598.85</v>
      </c>
      <c r="U8" s="36"/>
      <c r="V8" s="37">
        <f>J8/T8</f>
        <v>32.172498983644495</v>
      </c>
      <c r="W8" s="36"/>
      <c r="X8" s="35">
        <v>1717.93</v>
      </c>
      <c r="Y8" s="34"/>
      <c r="Z8" s="33">
        <f>M8/X8</f>
        <v>32.650918804737223</v>
      </c>
      <c r="AA8" s="32">
        <f>(Z8-V8)/V8</f>
        <v>1.4870458814403647E-2</v>
      </c>
      <c r="AB8" s="31">
        <f>Z8-V8</f>
        <v>0.47841982109272863</v>
      </c>
    </row>
    <row r="9" spans="2:32" s="2" customFormat="1" ht="6.75" customHeight="1" x14ac:dyDescent="0.45">
      <c r="C9" s="16"/>
      <c r="D9" s="30"/>
      <c r="E9" s="7"/>
      <c r="F9" s="30"/>
      <c r="G9" s="7"/>
      <c r="H9" s="7"/>
      <c r="I9" s="6"/>
      <c r="J9" s="6"/>
      <c r="K9" s="7"/>
      <c r="L9" s="6"/>
      <c r="M9" s="6"/>
      <c r="N9" s="6"/>
      <c r="O9" s="6"/>
      <c r="P9" s="7"/>
      <c r="Q9" s="6"/>
      <c r="R9" s="6"/>
      <c r="S9" s="7"/>
      <c r="T9" s="7"/>
      <c r="U9" s="7"/>
      <c r="V9" s="7"/>
      <c r="W9" s="7"/>
      <c r="X9" s="7"/>
      <c r="Y9" s="7"/>
      <c r="Z9" s="3"/>
      <c r="AA9" s="3"/>
      <c r="AB9" s="3"/>
    </row>
    <row r="10" spans="2:32" s="2" customFormat="1" ht="24" thickBot="1" x14ac:dyDescent="0.5">
      <c r="C10" s="16" t="s">
        <v>45</v>
      </c>
      <c r="D10" s="23" t="s">
        <v>45</v>
      </c>
      <c r="E10" s="28">
        <v>2239.36</v>
      </c>
      <c r="F10" s="6"/>
      <c r="G10" s="28">
        <v>2239.36</v>
      </c>
      <c r="H10" s="7"/>
      <c r="I10" s="7"/>
      <c r="J10" s="20">
        <v>2250</v>
      </c>
      <c r="K10" s="7"/>
      <c r="L10" s="7"/>
      <c r="M10" s="20">
        <v>2250</v>
      </c>
      <c r="N10" s="7"/>
      <c r="O10" s="7"/>
      <c r="P10" s="19">
        <f>M10-J10</f>
        <v>0</v>
      </c>
      <c r="Q10" s="7"/>
      <c r="R10" s="7"/>
      <c r="S10" s="7"/>
      <c r="T10" s="7"/>
      <c r="U10" s="7"/>
      <c r="V10" s="7"/>
      <c r="W10" s="7"/>
      <c r="X10" s="7"/>
      <c r="Y10" s="7"/>
      <c r="Z10" s="3"/>
      <c r="AA10" s="3"/>
      <c r="AB10" s="3"/>
      <c r="AC10" s="3"/>
      <c r="AD10" s="3"/>
      <c r="AE10" s="1"/>
      <c r="AF10" s="1"/>
    </row>
    <row r="11" spans="2:32" s="2" customFormat="1" ht="6.75" customHeight="1" x14ac:dyDescent="0.45">
      <c r="C11" s="16"/>
      <c r="D11" s="23"/>
      <c r="E11" s="7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3"/>
      <c r="AA11" s="3"/>
      <c r="AB11" s="3"/>
      <c r="AC11" s="3"/>
      <c r="AD11" s="3"/>
      <c r="AE11" s="1"/>
      <c r="AF11" s="1"/>
    </row>
    <row r="12" spans="2:32" ht="24" collapsed="1" thickBot="1" x14ac:dyDescent="0.5">
      <c r="C12" s="16" t="s">
        <v>44</v>
      </c>
      <c r="D12" s="23" t="s">
        <v>44</v>
      </c>
      <c r="E12" s="28">
        <v>2000</v>
      </c>
      <c r="F12" s="6"/>
      <c r="G12" s="28">
        <v>2000</v>
      </c>
      <c r="H12" s="7"/>
      <c r="I12" s="7"/>
      <c r="J12" s="20">
        <v>2000</v>
      </c>
      <c r="K12" s="7"/>
      <c r="L12" s="7"/>
      <c r="M12" s="20">
        <v>2000</v>
      </c>
      <c r="N12" s="7"/>
      <c r="O12" s="7"/>
      <c r="P12" s="19">
        <f>M12-J12</f>
        <v>0</v>
      </c>
      <c r="Q12" s="7"/>
      <c r="R12" s="7"/>
      <c r="S12" s="7"/>
      <c r="T12" s="7"/>
      <c r="U12" s="7"/>
      <c r="V12" s="7"/>
      <c r="W12" s="7"/>
      <c r="X12" s="7"/>
      <c r="Y12" s="7"/>
      <c r="Z12" s="3"/>
      <c r="AA12" s="3"/>
      <c r="AB12" s="3"/>
      <c r="AC12" s="3"/>
      <c r="AD12" s="3"/>
    </row>
    <row r="13" spans="2:32" ht="6.75" customHeight="1" x14ac:dyDescent="0.45">
      <c r="C13" s="16"/>
      <c r="D13" s="23"/>
      <c r="E13" s="7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3"/>
      <c r="AA13" s="3"/>
      <c r="AB13" s="3"/>
      <c r="AC13" s="3"/>
      <c r="AD13" s="3"/>
    </row>
    <row r="14" spans="2:32" ht="24" hidden="1" thickBot="1" x14ac:dyDescent="0.5">
      <c r="C14" s="16" t="s">
        <v>43</v>
      </c>
      <c r="D14" s="23" t="s">
        <v>43</v>
      </c>
      <c r="E14" s="28">
        <v>7440.61</v>
      </c>
      <c r="F14" s="6"/>
      <c r="G14" s="28">
        <v>7440.61</v>
      </c>
      <c r="H14" s="6"/>
      <c r="I14" s="6"/>
      <c r="J14" s="20">
        <v>0</v>
      </c>
      <c r="K14" s="7"/>
      <c r="L14" s="7"/>
      <c r="M14" s="20">
        <v>0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3"/>
      <c r="AA14" s="3"/>
      <c r="AB14" s="3"/>
      <c r="AC14" s="3"/>
      <c r="AD14" s="3"/>
    </row>
    <row r="15" spans="2:32" ht="6.75" hidden="1" customHeight="1" x14ac:dyDescent="0.45">
      <c r="C15" s="16"/>
      <c r="D15" s="23"/>
      <c r="E15" s="7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6"/>
      <c r="U15" s="6"/>
      <c r="V15" s="6"/>
      <c r="W15" s="6"/>
      <c r="X15" s="6"/>
      <c r="Y15" s="6"/>
      <c r="Z15" s="2"/>
      <c r="AA15" s="2"/>
      <c r="AB15" s="2"/>
      <c r="AC15" s="3"/>
      <c r="AD15" s="3"/>
    </row>
    <row r="16" spans="2:32" ht="24" hidden="1" thickBot="1" x14ac:dyDescent="0.5">
      <c r="C16" s="16" t="s">
        <v>42</v>
      </c>
      <c r="D16" s="23" t="s">
        <v>41</v>
      </c>
      <c r="E16" s="28">
        <v>133691.4</v>
      </c>
      <c r="F16" s="6"/>
      <c r="G16" s="28">
        <v>133691.4</v>
      </c>
      <c r="H16" s="6"/>
      <c r="I16" s="6"/>
      <c r="J16" s="20">
        <v>0</v>
      </c>
      <c r="K16" s="7"/>
      <c r="L16" s="6"/>
      <c r="M16" s="20">
        <v>0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2"/>
      <c r="AA16" s="2"/>
      <c r="AB16" s="2"/>
      <c r="AC16" s="2"/>
      <c r="AD16" s="2"/>
    </row>
    <row r="17" spans="3:32" ht="6.75" hidden="1" customHeight="1" x14ac:dyDescent="0.45">
      <c r="C17" s="16"/>
      <c r="D17" s="23"/>
      <c r="E17" s="7"/>
      <c r="F17" s="6"/>
      <c r="G17" s="7"/>
      <c r="H17" s="7"/>
      <c r="I17" s="6"/>
      <c r="J17" s="6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2"/>
      <c r="AA17" s="2"/>
      <c r="AB17" s="2"/>
      <c r="AC17" s="2"/>
      <c r="AD17" s="2"/>
    </row>
    <row r="18" spans="3:32" ht="6.75" hidden="1" customHeight="1" x14ac:dyDescent="0.45">
      <c r="C18" s="16"/>
      <c r="D18" s="23"/>
      <c r="E18" s="7"/>
      <c r="F18" s="6"/>
      <c r="G18" s="7"/>
      <c r="H18" s="7"/>
      <c r="I18" s="6"/>
      <c r="J18" s="6"/>
      <c r="K18" s="7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2"/>
      <c r="AA18" s="2"/>
      <c r="AB18" s="2"/>
      <c r="AC18" s="2"/>
      <c r="AD18" s="2"/>
    </row>
    <row r="19" spans="3:32" ht="24" hidden="1" customHeight="1" x14ac:dyDescent="0.45">
      <c r="C19" s="16"/>
      <c r="D19" s="29" t="s">
        <v>40</v>
      </c>
      <c r="E19" s="7">
        <v>120</v>
      </c>
      <c r="F19" s="6"/>
      <c r="G19" s="7">
        <v>120</v>
      </c>
      <c r="H19" s="7"/>
      <c r="I19" s="6"/>
      <c r="J19" s="6"/>
      <c r="K19" s="7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2"/>
      <c r="AA19" s="2"/>
      <c r="AB19" s="2"/>
      <c r="AC19" s="2"/>
      <c r="AD19" s="2"/>
    </row>
    <row r="20" spans="3:32" ht="24" hidden="1" customHeight="1" x14ac:dyDescent="0.45">
      <c r="C20" s="16"/>
      <c r="D20" s="29" t="s">
        <v>39</v>
      </c>
      <c r="E20" s="7">
        <v>550</v>
      </c>
      <c r="F20" s="6"/>
      <c r="G20" s="7">
        <v>550</v>
      </c>
      <c r="H20" s="7"/>
      <c r="I20" s="6"/>
      <c r="J20" s="6"/>
      <c r="K20" s="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2"/>
      <c r="AA20" s="2"/>
      <c r="AB20" s="2"/>
      <c r="AC20" s="2"/>
      <c r="AD20" s="2"/>
    </row>
    <row r="21" spans="3:32" ht="25.5" hidden="1" customHeight="1" thickBot="1" x14ac:dyDescent="0.5">
      <c r="C21" s="16" t="s">
        <v>38</v>
      </c>
      <c r="D21" s="29"/>
      <c r="E21" s="28">
        <v>670</v>
      </c>
      <c r="F21" s="6"/>
      <c r="G21" s="28">
        <v>670</v>
      </c>
      <c r="H21" s="6"/>
      <c r="I21" s="6"/>
      <c r="J21" s="20">
        <v>0</v>
      </c>
      <c r="K21" s="7"/>
      <c r="L21" s="6"/>
      <c r="M21" s="20">
        <v>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2"/>
      <c r="AA21" s="2"/>
      <c r="AB21" s="2"/>
      <c r="AC21" s="2"/>
      <c r="AD21" s="2"/>
    </row>
    <row r="22" spans="3:32" ht="6.75" customHeight="1" x14ac:dyDescent="0.45">
      <c r="C22" s="16"/>
      <c r="D22" s="23"/>
      <c r="E22" s="7"/>
      <c r="F22" s="6"/>
      <c r="G22" s="7"/>
      <c r="H22" s="7"/>
      <c r="I22" s="6"/>
      <c r="J22" s="6"/>
      <c r="K22" s="7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"/>
      <c r="AA22" s="2"/>
      <c r="AB22" s="2"/>
      <c r="AC22" s="2"/>
      <c r="AD22" s="2"/>
    </row>
    <row r="23" spans="3:32" ht="24" thickBot="1" x14ac:dyDescent="0.5">
      <c r="C23" s="16" t="s">
        <v>37</v>
      </c>
      <c r="D23" s="23" t="s">
        <v>37</v>
      </c>
      <c r="E23" s="28">
        <v>0</v>
      </c>
      <c r="F23" s="6"/>
      <c r="G23" s="28">
        <v>0</v>
      </c>
      <c r="H23" s="7"/>
      <c r="I23" s="6"/>
      <c r="J23" s="20">
        <v>25</v>
      </c>
      <c r="K23" s="7"/>
      <c r="L23" s="6"/>
      <c r="M23" s="20">
        <v>500</v>
      </c>
      <c r="N23" s="6"/>
      <c r="O23" s="6"/>
      <c r="P23" s="19">
        <f>M23-J23</f>
        <v>475</v>
      </c>
      <c r="Q23" s="6"/>
      <c r="R23" s="6" t="s">
        <v>36</v>
      </c>
      <c r="S23" s="6"/>
      <c r="T23" s="6"/>
      <c r="U23" s="6"/>
      <c r="V23" s="6"/>
      <c r="W23" s="6"/>
      <c r="X23" s="6"/>
      <c r="Y23" s="6"/>
      <c r="Z23" s="2"/>
      <c r="AA23" s="2"/>
      <c r="AB23" s="2"/>
      <c r="AC23" s="2"/>
      <c r="AD23" s="2"/>
    </row>
    <row r="24" spans="3:32" ht="6.75" customHeight="1" x14ac:dyDescent="0.45">
      <c r="C24" s="6"/>
      <c r="D24" s="6"/>
      <c r="E24" s="7"/>
      <c r="F24" s="6"/>
      <c r="G24" s="7"/>
      <c r="H24" s="6"/>
      <c r="I24" s="6"/>
      <c r="J24" s="6"/>
      <c r="K24" s="7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2"/>
      <c r="AA24" s="2"/>
      <c r="AB24" s="2"/>
      <c r="AC24" s="2"/>
      <c r="AD24" s="2"/>
    </row>
    <row r="25" spans="3:32" ht="24" thickBot="1" x14ac:dyDescent="0.5">
      <c r="C25" s="14" t="s">
        <v>35</v>
      </c>
      <c r="D25" s="18"/>
      <c r="E25" s="17">
        <v>197480.37</v>
      </c>
      <c r="F25" s="18"/>
      <c r="G25" s="17">
        <v>197480.37</v>
      </c>
      <c r="H25" s="18"/>
      <c r="I25" s="18"/>
      <c r="J25" s="17">
        <f>J8+J10+J12+J14+J16+J23+J21</f>
        <v>55714</v>
      </c>
      <c r="K25" s="18"/>
      <c r="L25" s="18"/>
      <c r="M25" s="17">
        <f>M8+M10+M12+M14+M16+M23+M21</f>
        <v>60841.992942222219</v>
      </c>
      <c r="N25" s="18"/>
      <c r="O25" s="18"/>
      <c r="P25" s="11"/>
      <c r="Q25" s="6"/>
      <c r="R25" s="6"/>
      <c r="S25" s="7"/>
      <c r="T25" s="7"/>
      <c r="U25" s="7"/>
      <c r="V25" s="7"/>
      <c r="W25" s="7"/>
      <c r="X25" s="7"/>
      <c r="Y25" s="7"/>
      <c r="Z25" s="3"/>
      <c r="AA25" s="3"/>
      <c r="AB25" s="3"/>
      <c r="AC25" s="2"/>
      <c r="AD25" s="2"/>
    </row>
    <row r="26" spans="3:32" ht="21" customHeight="1" thickTop="1" x14ac:dyDescent="0.45">
      <c r="C26" s="27"/>
      <c r="D26" s="16"/>
      <c r="E26" s="7"/>
      <c r="F26" s="1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3"/>
      <c r="AA26" s="3"/>
      <c r="AB26" s="3"/>
      <c r="AC26" s="3"/>
      <c r="AD26" s="3"/>
    </row>
    <row r="27" spans="3:32" ht="21" customHeight="1" x14ac:dyDescent="0.45">
      <c r="C27" s="5"/>
      <c r="D27" s="6" t="s">
        <v>34</v>
      </c>
      <c r="E27" s="7">
        <v>14493.35</v>
      </c>
      <c r="F27" s="6"/>
      <c r="G27" s="7">
        <v>14493.35</v>
      </c>
      <c r="H27" s="5"/>
      <c r="I27" s="5"/>
      <c r="J27" s="24">
        <v>16507.920000000002</v>
      </c>
      <c r="K27" s="5"/>
      <c r="L27" s="5"/>
      <c r="M27" s="24">
        <f>(14077+(14077*26.8%))*1.02</f>
        <v>18206.628720000001</v>
      </c>
      <c r="N27" s="5"/>
      <c r="O27" s="5"/>
      <c r="P27" s="5"/>
      <c r="Q27" s="7"/>
      <c r="R27" s="7" t="s">
        <v>33</v>
      </c>
      <c r="S27" s="7"/>
      <c r="T27" s="7"/>
      <c r="U27" s="7"/>
      <c r="V27" s="7"/>
      <c r="W27" s="7"/>
      <c r="X27" s="7"/>
      <c r="Y27" s="7"/>
      <c r="Z27" s="3"/>
      <c r="AA27" s="3"/>
      <c r="AB27" s="3"/>
      <c r="AC27" s="3"/>
      <c r="AD27" s="3"/>
      <c r="AF27" s="26"/>
    </row>
    <row r="28" spans="3:32" ht="21" customHeight="1" x14ac:dyDescent="0.45">
      <c r="C28" s="5"/>
      <c r="D28" s="6" t="s">
        <v>32</v>
      </c>
      <c r="E28" s="7">
        <v>252</v>
      </c>
      <c r="F28" s="6"/>
      <c r="G28" s="7">
        <v>210</v>
      </c>
      <c r="H28" s="5"/>
      <c r="I28" s="5"/>
      <c r="J28" s="24">
        <v>476</v>
      </c>
      <c r="K28" s="5"/>
      <c r="L28" s="5"/>
      <c r="M28" s="24">
        <v>476</v>
      </c>
      <c r="N28" s="5"/>
      <c r="O28" s="5"/>
      <c r="P28" s="5"/>
      <c r="Q28" s="7"/>
      <c r="R28" s="7"/>
      <c r="S28" s="7"/>
      <c r="T28" s="7"/>
      <c r="U28" s="7"/>
      <c r="V28" s="7"/>
      <c r="W28" s="7"/>
      <c r="X28" s="7"/>
      <c r="Y28" s="7"/>
      <c r="Z28" s="3"/>
      <c r="AA28" s="3"/>
      <c r="AB28" s="3"/>
      <c r="AC28" s="3"/>
      <c r="AD28" s="3"/>
      <c r="AF28" s="26"/>
    </row>
    <row r="29" spans="3:32" ht="24" thickBot="1" x14ac:dyDescent="0.5">
      <c r="C29" s="22" t="s">
        <v>31</v>
      </c>
      <c r="D29" s="21"/>
      <c r="E29" s="19">
        <v>14745.35</v>
      </c>
      <c r="F29" s="6"/>
      <c r="G29" s="19">
        <v>14703.35</v>
      </c>
      <c r="H29" s="6"/>
      <c r="I29" s="6"/>
      <c r="J29" s="20">
        <f>SUM(J27:J28)</f>
        <v>16983.920000000002</v>
      </c>
      <c r="K29" s="6"/>
      <c r="L29" s="6"/>
      <c r="M29" s="20">
        <f>SUM(M27:M28)</f>
        <v>18682.628720000001</v>
      </c>
      <c r="N29" s="6"/>
      <c r="O29" s="6"/>
      <c r="P29" s="19">
        <f>M29-J29</f>
        <v>1698.7087199999987</v>
      </c>
      <c r="Q29" s="7"/>
      <c r="R29" s="7"/>
      <c r="S29" s="7"/>
      <c r="T29" s="6"/>
      <c r="U29" s="6"/>
      <c r="V29" s="6"/>
      <c r="W29" s="6"/>
      <c r="X29" s="6"/>
      <c r="Y29" s="6"/>
      <c r="Z29" s="2"/>
      <c r="AA29" s="2"/>
      <c r="AB29" s="2"/>
      <c r="AC29" s="3"/>
      <c r="AD29" s="3"/>
    </row>
    <row r="30" spans="3:32" ht="6.75" customHeight="1" x14ac:dyDescent="0.45">
      <c r="C30" s="16"/>
      <c r="D30" s="6"/>
      <c r="E30" s="7"/>
      <c r="F30" s="6"/>
      <c r="G30" s="7"/>
      <c r="H30" s="6"/>
      <c r="I30" s="6"/>
      <c r="J30" s="6"/>
      <c r="K30" s="7"/>
      <c r="L30" s="6"/>
      <c r="M30" s="6"/>
      <c r="N30" s="6"/>
      <c r="O30" s="6"/>
      <c r="P30" s="6"/>
      <c r="Q30" s="6"/>
      <c r="R30" s="6"/>
      <c r="S30" s="6"/>
      <c r="T30" s="7"/>
      <c r="U30" s="7"/>
      <c r="V30" s="7"/>
      <c r="W30" s="7"/>
      <c r="X30" s="7"/>
      <c r="Y30" s="7"/>
      <c r="Z30" s="3"/>
      <c r="AA30" s="3"/>
      <c r="AB30" s="3"/>
      <c r="AC30" s="2"/>
      <c r="AD30" s="2"/>
    </row>
    <row r="31" spans="3:32" ht="23.4" x14ac:dyDescent="0.45">
      <c r="C31" s="16"/>
      <c r="D31" s="6" t="s">
        <v>30</v>
      </c>
      <c r="E31" s="7">
        <v>625</v>
      </c>
      <c r="F31" s="6"/>
      <c r="G31" s="7">
        <v>545</v>
      </c>
      <c r="H31" s="7"/>
      <c r="I31" s="7"/>
      <c r="J31" s="7">
        <v>540</v>
      </c>
      <c r="K31" s="7"/>
      <c r="L31" s="7"/>
      <c r="M31" s="7">
        <v>545</v>
      </c>
      <c r="N31" s="7"/>
      <c r="O31" s="7"/>
      <c r="P31" s="7"/>
      <c r="Q31" s="7"/>
      <c r="R31" s="7" t="s">
        <v>11</v>
      </c>
      <c r="S31" s="7"/>
      <c r="T31" s="7"/>
      <c r="U31" s="7"/>
      <c r="V31" s="7"/>
      <c r="W31" s="7"/>
      <c r="X31" s="7"/>
      <c r="Y31" s="7"/>
      <c r="Z31" s="3"/>
      <c r="AA31" s="3"/>
      <c r="AB31" s="3"/>
      <c r="AC31" s="3"/>
      <c r="AD31" s="3"/>
    </row>
    <row r="32" spans="3:32" ht="23.4" x14ac:dyDescent="0.45">
      <c r="C32" s="16"/>
      <c r="D32" s="6" t="s">
        <v>29</v>
      </c>
      <c r="E32" s="7">
        <v>294.14</v>
      </c>
      <c r="F32" s="6"/>
      <c r="G32" s="7">
        <v>280.22000000000003</v>
      </c>
      <c r="H32" s="7"/>
      <c r="I32" s="7"/>
      <c r="J32" s="6">
        <v>300</v>
      </c>
      <c r="K32" s="7"/>
      <c r="L32" s="7"/>
      <c r="M32" s="6">
        <f>300+99</f>
        <v>399</v>
      </c>
      <c r="N32" s="7"/>
      <c r="O32" s="7"/>
      <c r="P32" s="7"/>
      <c r="Q32" s="7"/>
      <c r="R32" s="7" t="s">
        <v>90</v>
      </c>
      <c r="S32" s="7"/>
      <c r="T32" s="7"/>
      <c r="U32" s="7"/>
      <c r="V32" s="7"/>
      <c r="W32" s="7"/>
      <c r="X32" s="7"/>
      <c r="Y32" s="7"/>
      <c r="Z32" s="3"/>
      <c r="AA32" s="3"/>
      <c r="AB32" s="3"/>
      <c r="AC32" s="3"/>
      <c r="AD32" s="3"/>
    </row>
    <row r="33" spans="3:30" ht="23.4" x14ac:dyDescent="0.45">
      <c r="C33" s="16"/>
      <c r="D33" s="6" t="s">
        <v>28</v>
      </c>
      <c r="E33" s="7">
        <v>80</v>
      </c>
      <c r="F33" s="6"/>
      <c r="G33" s="7">
        <v>80</v>
      </c>
      <c r="H33" s="6"/>
      <c r="I33" s="6"/>
      <c r="J33" s="6">
        <v>813</v>
      </c>
      <c r="K33" s="7"/>
      <c r="L33" s="7"/>
      <c r="M33" s="6">
        <v>815</v>
      </c>
      <c r="N33" s="7"/>
      <c r="O33" s="7"/>
      <c r="P33" s="7"/>
      <c r="Q33" s="7"/>
      <c r="R33" s="7" t="s">
        <v>11</v>
      </c>
      <c r="S33" s="7"/>
      <c r="T33" s="7"/>
      <c r="U33" s="7"/>
      <c r="V33" s="7"/>
      <c r="W33" s="7"/>
      <c r="X33" s="7"/>
      <c r="Y33" s="7"/>
      <c r="Z33" s="3"/>
      <c r="AA33" s="3"/>
      <c r="AB33" s="3"/>
      <c r="AC33" s="3"/>
      <c r="AD33" s="3"/>
    </row>
    <row r="34" spans="3:30" ht="23.4" x14ac:dyDescent="0.45">
      <c r="C34" s="16"/>
      <c r="D34" s="6" t="s">
        <v>27</v>
      </c>
      <c r="E34" s="7">
        <v>904.89</v>
      </c>
      <c r="F34" s="6"/>
      <c r="G34" s="7">
        <v>841.08999999999992</v>
      </c>
      <c r="H34" s="6"/>
      <c r="I34" s="6"/>
      <c r="J34" s="6">
        <v>500</v>
      </c>
      <c r="K34" s="7"/>
      <c r="L34" s="7"/>
      <c r="M34" s="6">
        <v>840</v>
      </c>
      <c r="N34" s="7"/>
      <c r="O34" s="7"/>
      <c r="P34" s="7"/>
      <c r="Q34" s="7"/>
      <c r="R34" s="7" t="s">
        <v>11</v>
      </c>
      <c r="S34" s="7"/>
      <c r="T34" s="7"/>
      <c r="U34" s="7"/>
      <c r="V34" s="7"/>
      <c r="W34" s="7"/>
      <c r="X34" s="7"/>
      <c r="Y34" s="7"/>
      <c r="Z34" s="3"/>
      <c r="AA34" s="3"/>
      <c r="AB34" s="3"/>
      <c r="AC34" s="3"/>
      <c r="AD34" s="3"/>
    </row>
    <row r="35" spans="3:30" ht="23.4" x14ac:dyDescent="0.45">
      <c r="C35" s="16"/>
      <c r="D35" s="6" t="s">
        <v>26</v>
      </c>
      <c r="E35" s="7">
        <v>0</v>
      </c>
      <c r="F35" s="6"/>
      <c r="G35" s="7">
        <v>0</v>
      </c>
      <c r="H35" s="6"/>
      <c r="I35" s="6"/>
      <c r="J35" s="6">
        <v>200</v>
      </c>
      <c r="K35" s="7"/>
      <c r="L35" s="7"/>
      <c r="M35" s="6">
        <v>200</v>
      </c>
      <c r="N35" s="7"/>
      <c r="O35" s="7"/>
      <c r="P35" s="7"/>
      <c r="Q35" s="7"/>
      <c r="R35" s="7" t="s">
        <v>6</v>
      </c>
      <c r="S35" s="7"/>
      <c r="T35" s="7"/>
      <c r="U35" s="7"/>
      <c r="V35" s="7"/>
      <c r="W35" s="7"/>
      <c r="X35" s="7"/>
      <c r="Y35" s="7"/>
      <c r="Z35" s="3"/>
      <c r="AA35" s="3"/>
      <c r="AB35" s="3"/>
      <c r="AC35" s="3"/>
      <c r="AD35" s="3"/>
    </row>
    <row r="36" spans="3:30" ht="23.4" x14ac:dyDescent="0.45">
      <c r="C36" s="16"/>
      <c r="D36" s="6" t="s">
        <v>25</v>
      </c>
      <c r="E36" s="7">
        <v>30</v>
      </c>
      <c r="F36" s="6"/>
      <c r="G36" s="7">
        <v>30</v>
      </c>
      <c r="H36" s="6"/>
      <c r="I36" s="6"/>
      <c r="J36" s="6">
        <v>0</v>
      </c>
      <c r="K36" s="7"/>
      <c r="L36" s="7"/>
      <c r="M36" s="6">
        <v>0</v>
      </c>
      <c r="N36" s="7"/>
      <c r="O36" s="7"/>
      <c r="P36" s="7"/>
      <c r="Q36" s="7"/>
      <c r="R36" s="7" t="s">
        <v>6</v>
      </c>
      <c r="S36" s="7"/>
      <c r="T36" s="7"/>
      <c r="U36" s="7"/>
      <c r="V36" s="7"/>
      <c r="W36" s="7"/>
      <c r="X36" s="7"/>
      <c r="Y36" s="7"/>
      <c r="Z36" s="3"/>
      <c r="AA36" s="3"/>
      <c r="AB36" s="3"/>
      <c r="AC36" s="3"/>
      <c r="AD36" s="3"/>
    </row>
    <row r="37" spans="3:30" ht="24" thickBot="1" x14ac:dyDescent="0.5">
      <c r="C37" s="22" t="s">
        <v>24</v>
      </c>
      <c r="D37" s="21"/>
      <c r="E37" s="19">
        <v>1934.03</v>
      </c>
      <c r="F37" s="6"/>
      <c r="G37" s="19">
        <v>1776.31</v>
      </c>
      <c r="H37" s="6"/>
      <c r="I37" s="6"/>
      <c r="J37" s="20">
        <f>SUM(J31:J36)</f>
        <v>2353</v>
      </c>
      <c r="K37" s="6"/>
      <c r="L37" s="6"/>
      <c r="M37" s="20">
        <f>SUM(M31:M36)</f>
        <v>2799</v>
      </c>
      <c r="N37" s="6"/>
      <c r="O37" s="6"/>
      <c r="P37" s="19">
        <f>M37-J37</f>
        <v>446</v>
      </c>
      <c r="Q37" s="7"/>
      <c r="R37" s="7"/>
      <c r="S37" s="7"/>
      <c r="T37" s="7"/>
      <c r="U37" s="7"/>
      <c r="V37" s="7"/>
      <c r="W37" s="7"/>
      <c r="X37" s="7"/>
      <c r="Y37" s="7"/>
      <c r="Z37" s="3"/>
      <c r="AA37" s="3"/>
      <c r="AB37" s="3"/>
      <c r="AC37" s="3"/>
      <c r="AD37" s="3"/>
    </row>
    <row r="38" spans="3:30" ht="6.75" customHeight="1" x14ac:dyDescent="0.45">
      <c r="C38" s="16"/>
      <c r="D38" s="6"/>
      <c r="E38" s="7"/>
      <c r="F38" s="6"/>
      <c r="G38" s="7"/>
      <c r="H38" s="6"/>
      <c r="I38" s="6"/>
      <c r="J38" s="7"/>
      <c r="K38" s="6"/>
      <c r="L38" s="6"/>
      <c r="M38" s="7"/>
      <c r="N38" s="6"/>
      <c r="O38" s="6"/>
      <c r="P38" s="7"/>
      <c r="Q38" s="7"/>
      <c r="R38" s="7"/>
      <c r="S38" s="7"/>
      <c r="T38" s="7"/>
      <c r="U38" s="7"/>
      <c r="V38" s="7"/>
      <c r="W38" s="7"/>
      <c r="X38" s="7"/>
      <c r="Y38" s="7"/>
      <c r="Z38" s="3"/>
      <c r="AA38" s="3"/>
      <c r="AB38" s="3"/>
      <c r="AC38" s="3"/>
      <c r="AD38" s="3"/>
    </row>
    <row r="39" spans="3:30" ht="24" thickBot="1" x14ac:dyDescent="0.5">
      <c r="C39" s="22" t="s">
        <v>23</v>
      </c>
      <c r="D39" s="21" t="s">
        <v>23</v>
      </c>
      <c r="E39" s="19">
        <v>2945.56</v>
      </c>
      <c r="F39" s="6"/>
      <c r="G39" s="19">
        <v>2945.56</v>
      </c>
      <c r="H39" s="6"/>
      <c r="I39" s="6"/>
      <c r="J39" s="20">
        <v>3250</v>
      </c>
      <c r="K39" s="6"/>
      <c r="L39" s="6"/>
      <c r="M39" s="20">
        <v>3250</v>
      </c>
      <c r="N39" s="6"/>
      <c r="O39" s="6"/>
      <c r="P39" s="19">
        <f>M39-J39</f>
        <v>0</v>
      </c>
      <c r="Q39" s="7"/>
      <c r="R39" s="7" t="s">
        <v>6</v>
      </c>
      <c r="S39" s="7"/>
      <c r="T39" s="6"/>
      <c r="U39" s="6"/>
      <c r="V39" s="6"/>
      <c r="W39" s="6"/>
      <c r="X39" s="6"/>
      <c r="Y39" s="6"/>
      <c r="Z39" s="2"/>
      <c r="AA39" s="2"/>
      <c r="AB39" s="2"/>
      <c r="AC39" s="3"/>
      <c r="AD39" s="3"/>
    </row>
    <row r="40" spans="3:30" ht="6.75" customHeight="1" x14ac:dyDescent="0.45">
      <c r="C40" s="16"/>
      <c r="D40" s="6"/>
      <c r="E40" s="7"/>
      <c r="F40" s="6"/>
      <c r="G40" s="7"/>
      <c r="H40" s="6"/>
      <c r="I40" s="5"/>
      <c r="J40" s="6"/>
      <c r="K40" s="7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2"/>
      <c r="AA40" s="2"/>
      <c r="AB40" s="2"/>
      <c r="AC40" s="2"/>
      <c r="AD40" s="2"/>
    </row>
    <row r="41" spans="3:30" ht="23.4" x14ac:dyDescent="0.45">
      <c r="C41" s="16"/>
      <c r="D41" s="6" t="s">
        <v>86</v>
      </c>
      <c r="E41" s="7">
        <v>0</v>
      </c>
      <c r="F41" s="6"/>
      <c r="G41" s="7">
        <v>1016</v>
      </c>
      <c r="H41" s="6"/>
      <c r="I41" s="5"/>
      <c r="J41" s="24">
        <v>1150</v>
      </c>
      <c r="K41" s="7"/>
      <c r="L41" s="6"/>
      <c r="M41" s="24">
        <v>1150</v>
      </c>
      <c r="N41" s="6"/>
      <c r="O41" s="6"/>
      <c r="P41" s="6"/>
      <c r="Q41" s="6"/>
      <c r="R41" s="7" t="s">
        <v>6</v>
      </c>
      <c r="S41" s="6"/>
      <c r="T41" s="6"/>
      <c r="U41" s="6"/>
      <c r="V41" s="6"/>
      <c r="W41" s="6"/>
      <c r="X41" s="6"/>
      <c r="Y41" s="6"/>
      <c r="Z41" s="2"/>
      <c r="AA41" s="2"/>
      <c r="AB41" s="2"/>
      <c r="AC41" s="2"/>
      <c r="AD41" s="2"/>
    </row>
    <row r="42" spans="3:30" ht="23.4" x14ac:dyDescent="0.45">
      <c r="C42" s="16"/>
      <c r="D42" s="6" t="s">
        <v>22</v>
      </c>
      <c r="E42" s="7">
        <v>40</v>
      </c>
      <c r="F42" s="6"/>
      <c r="G42" s="7">
        <f>40+180</f>
        <v>220</v>
      </c>
      <c r="H42" s="6"/>
      <c r="I42" s="5"/>
      <c r="J42" s="24">
        <v>500</v>
      </c>
      <c r="K42" s="7"/>
      <c r="L42" s="6"/>
      <c r="M42" s="24">
        <v>500</v>
      </c>
      <c r="N42" s="6"/>
      <c r="O42" s="6"/>
      <c r="P42" s="6"/>
      <c r="Q42" s="6"/>
      <c r="R42" s="7" t="s">
        <v>6</v>
      </c>
      <c r="S42" s="6"/>
      <c r="T42" s="6"/>
      <c r="U42" s="6"/>
      <c r="V42" s="6"/>
      <c r="W42" s="6"/>
      <c r="X42" s="6"/>
      <c r="Y42" s="6"/>
      <c r="Z42" s="2"/>
      <c r="AA42" s="2"/>
      <c r="AB42" s="2"/>
      <c r="AC42" s="2"/>
      <c r="AD42" s="2"/>
    </row>
    <row r="43" spans="3:30" ht="23.4" x14ac:dyDescent="0.45">
      <c r="C43" s="16"/>
      <c r="D43" s="6" t="s">
        <v>21</v>
      </c>
      <c r="E43" s="7">
        <v>7966.8</v>
      </c>
      <c r="F43" s="6"/>
      <c r="G43" s="7">
        <v>6639</v>
      </c>
      <c r="H43" s="6"/>
      <c r="I43" s="5"/>
      <c r="J43" s="24">
        <v>17000</v>
      </c>
      <c r="K43" s="7"/>
      <c r="L43" s="6"/>
      <c r="M43" s="24">
        <v>18000</v>
      </c>
      <c r="N43" s="6"/>
      <c r="O43" s="6"/>
      <c r="P43" s="6"/>
      <c r="Q43" s="6"/>
      <c r="R43" s="6" t="s">
        <v>20</v>
      </c>
      <c r="S43" s="6"/>
      <c r="T43" s="6"/>
      <c r="U43" s="6"/>
      <c r="V43" s="6"/>
      <c r="W43" s="6"/>
      <c r="X43" s="6"/>
      <c r="Y43" s="6"/>
      <c r="Z43" s="2"/>
      <c r="AA43" s="2"/>
      <c r="AB43" s="2"/>
      <c r="AC43" s="2"/>
      <c r="AD43" s="2"/>
    </row>
    <row r="44" spans="3:30" ht="23.4" x14ac:dyDescent="0.45">
      <c r="C44" s="16"/>
      <c r="D44" s="6" t="s">
        <v>19</v>
      </c>
      <c r="E44" s="7">
        <v>261.95999999999992</v>
      </c>
      <c r="F44" s="6"/>
      <c r="G44" s="7">
        <v>261.95999999999992</v>
      </c>
      <c r="H44" s="6"/>
      <c r="I44" s="5"/>
      <c r="J44" s="24">
        <v>265</v>
      </c>
      <c r="K44" s="7"/>
      <c r="L44" s="6"/>
      <c r="M44" s="24">
        <v>265</v>
      </c>
      <c r="N44" s="6"/>
      <c r="O44" s="6"/>
      <c r="P44" s="6"/>
      <c r="Q44" s="6"/>
      <c r="R44" s="7" t="s">
        <v>6</v>
      </c>
      <c r="S44" s="6"/>
      <c r="T44" s="6"/>
      <c r="U44" s="6"/>
      <c r="V44" s="6"/>
      <c r="W44" s="6"/>
      <c r="X44" s="6"/>
      <c r="Y44" s="6"/>
      <c r="Z44" s="2"/>
      <c r="AA44" s="2"/>
      <c r="AB44" s="2"/>
      <c r="AC44" s="2"/>
      <c r="AD44" s="2"/>
    </row>
    <row r="45" spans="3:30" ht="23.4" x14ac:dyDescent="0.45">
      <c r="C45" s="16"/>
      <c r="D45" s="6" t="s">
        <v>18</v>
      </c>
      <c r="E45" s="7">
        <v>432.7</v>
      </c>
      <c r="F45" s="6"/>
      <c r="G45" s="7">
        <v>360.58</v>
      </c>
      <c r="H45" s="6"/>
      <c r="I45" s="5"/>
      <c r="J45" s="24">
        <v>1500</v>
      </c>
      <c r="K45" s="7"/>
      <c r="L45" s="6"/>
      <c r="M45" s="24">
        <v>1500</v>
      </c>
      <c r="N45" s="6"/>
      <c r="O45" s="6"/>
      <c r="P45" s="6"/>
      <c r="Q45" s="6"/>
      <c r="R45" s="7" t="s">
        <v>6</v>
      </c>
      <c r="S45" s="6"/>
      <c r="T45" s="6"/>
      <c r="U45" s="6"/>
      <c r="V45" s="6"/>
      <c r="W45" s="6"/>
      <c r="X45" s="6"/>
      <c r="Y45" s="6"/>
      <c r="Z45" s="2"/>
      <c r="AA45" s="2"/>
      <c r="AB45" s="2"/>
      <c r="AC45" s="2"/>
      <c r="AD45" s="2"/>
    </row>
    <row r="46" spans="3:30" ht="23.4" x14ac:dyDescent="0.45">
      <c r="C46" s="16"/>
      <c r="D46" s="6" t="s">
        <v>17</v>
      </c>
      <c r="E46" s="7">
        <v>220</v>
      </c>
      <c r="F46" s="6"/>
      <c r="G46" s="7">
        <v>220</v>
      </c>
      <c r="H46" s="6"/>
      <c r="I46" s="5"/>
      <c r="J46" s="24">
        <v>4000</v>
      </c>
      <c r="K46" s="7"/>
      <c r="L46" s="6"/>
      <c r="M46" s="24">
        <f>2000+1900</f>
        <v>3900</v>
      </c>
      <c r="N46" s="6"/>
      <c r="O46" s="6"/>
      <c r="P46" s="6"/>
      <c r="Q46" s="6"/>
      <c r="R46" s="7" t="s">
        <v>87</v>
      </c>
      <c r="S46" s="6"/>
      <c r="T46" s="6"/>
      <c r="U46" s="6"/>
      <c r="V46" s="6"/>
      <c r="W46" s="6"/>
      <c r="X46" s="6"/>
      <c r="Y46" s="6"/>
      <c r="Z46" s="2"/>
      <c r="AA46" s="2"/>
      <c r="AB46" s="25"/>
      <c r="AC46" s="2"/>
      <c r="AD46" s="2"/>
    </row>
    <row r="47" spans="3:30" ht="23.4" x14ac:dyDescent="0.45">
      <c r="C47" s="16"/>
      <c r="D47" s="6" t="s">
        <v>16</v>
      </c>
      <c r="E47" s="7">
        <v>0</v>
      </c>
      <c r="F47" s="6"/>
      <c r="G47" s="7">
        <v>0</v>
      </c>
      <c r="H47" s="6"/>
      <c r="I47" s="6"/>
      <c r="J47" s="24">
        <v>600</v>
      </c>
      <c r="K47" s="7"/>
      <c r="L47" s="6"/>
      <c r="M47" s="24">
        <v>600</v>
      </c>
      <c r="N47" s="6"/>
      <c r="O47" s="6"/>
      <c r="P47" s="6"/>
      <c r="Q47" s="6"/>
      <c r="R47" s="7" t="s">
        <v>6</v>
      </c>
      <c r="S47" s="6"/>
      <c r="T47" s="6"/>
      <c r="U47" s="6"/>
      <c r="V47" s="6"/>
      <c r="W47" s="6"/>
      <c r="X47" s="6"/>
      <c r="Y47" s="6"/>
      <c r="Z47" s="2"/>
      <c r="AA47" s="2"/>
      <c r="AB47" s="25"/>
      <c r="AC47" s="2"/>
      <c r="AD47" s="2"/>
    </row>
    <row r="48" spans="3:30" ht="23.4" x14ac:dyDescent="0.45">
      <c r="C48" s="16"/>
      <c r="D48" s="6" t="s">
        <v>15</v>
      </c>
      <c r="E48" s="7">
        <v>105</v>
      </c>
      <c r="F48" s="6"/>
      <c r="G48" s="7">
        <v>105</v>
      </c>
      <c r="H48" s="6"/>
      <c r="I48" s="6"/>
      <c r="J48" s="24">
        <v>300</v>
      </c>
      <c r="K48" s="7"/>
      <c r="L48" s="6"/>
      <c r="M48" s="24">
        <v>105</v>
      </c>
      <c r="N48" s="6"/>
      <c r="O48" s="6"/>
      <c r="P48" s="6"/>
      <c r="Q48" s="6"/>
      <c r="R48" s="6" t="s">
        <v>11</v>
      </c>
      <c r="S48" s="6"/>
      <c r="T48" s="6"/>
      <c r="U48" s="6"/>
      <c r="V48" s="6"/>
      <c r="W48" s="6"/>
      <c r="X48" s="6"/>
      <c r="Y48" s="6"/>
      <c r="Z48" s="2"/>
      <c r="AA48" s="2"/>
      <c r="AB48" s="25"/>
      <c r="AC48" s="2"/>
      <c r="AD48" s="2"/>
    </row>
    <row r="49" spans="3:30" ht="23.4" x14ac:dyDescent="0.45">
      <c r="C49" s="16"/>
      <c r="D49" s="6" t="s">
        <v>14</v>
      </c>
      <c r="E49" s="7">
        <v>490</v>
      </c>
      <c r="F49" s="6"/>
      <c r="G49" s="7">
        <v>490</v>
      </c>
      <c r="H49" s="6"/>
      <c r="I49" s="6"/>
      <c r="J49" s="24">
        <v>700</v>
      </c>
      <c r="K49" s="7"/>
      <c r="L49" s="6"/>
      <c r="M49" s="24">
        <v>700</v>
      </c>
      <c r="N49" s="6"/>
      <c r="O49" s="6"/>
      <c r="P49" s="6"/>
      <c r="Q49" s="6"/>
      <c r="R49" s="7" t="s">
        <v>6</v>
      </c>
      <c r="S49" s="6"/>
      <c r="T49" s="6"/>
      <c r="U49" s="6"/>
      <c r="V49" s="6"/>
      <c r="W49" s="6"/>
      <c r="X49" s="6"/>
      <c r="Y49" s="6"/>
      <c r="Z49" s="2"/>
      <c r="AA49" s="2"/>
      <c r="AB49" s="25"/>
      <c r="AC49" s="2"/>
      <c r="AD49" s="2"/>
    </row>
    <row r="50" spans="3:30" ht="23.4" x14ac:dyDescent="0.45">
      <c r="C50" s="16"/>
      <c r="D50" s="6" t="s">
        <v>13</v>
      </c>
      <c r="E50" s="7">
        <v>275</v>
      </c>
      <c r="F50" s="6"/>
      <c r="G50" s="7">
        <v>275</v>
      </c>
      <c r="H50" s="6"/>
      <c r="I50" s="6"/>
      <c r="J50" s="24">
        <v>0</v>
      </c>
      <c r="K50" s="7"/>
      <c r="L50" s="6"/>
      <c r="M50" s="24">
        <v>0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2"/>
      <c r="AA50" s="2"/>
      <c r="AB50" s="25"/>
      <c r="AC50" s="2"/>
      <c r="AD50" s="2"/>
    </row>
    <row r="51" spans="3:30" ht="23.4" x14ac:dyDescent="0.45">
      <c r="C51" s="16"/>
      <c r="D51" s="6" t="s">
        <v>12</v>
      </c>
      <c r="E51" s="7">
        <v>5040</v>
      </c>
      <c r="F51" s="6"/>
      <c r="G51" s="7">
        <v>4200</v>
      </c>
      <c r="H51" s="6"/>
      <c r="I51" s="6"/>
      <c r="J51" s="24">
        <v>4400</v>
      </c>
      <c r="K51" s="7"/>
      <c r="L51" s="6"/>
      <c r="M51" s="24">
        <v>4400</v>
      </c>
      <c r="N51" s="6"/>
      <c r="O51" s="6"/>
      <c r="P51" s="7"/>
      <c r="Q51" s="6"/>
      <c r="R51" s="6" t="s">
        <v>11</v>
      </c>
      <c r="S51" s="6"/>
      <c r="T51" s="6"/>
      <c r="U51" s="6"/>
      <c r="V51" s="7"/>
      <c r="W51" s="6"/>
      <c r="X51" s="6"/>
      <c r="Y51" s="6"/>
      <c r="Z51" s="2"/>
      <c r="AA51" s="2"/>
      <c r="AB51" s="2"/>
      <c r="AC51" s="2"/>
      <c r="AD51" s="2"/>
    </row>
    <row r="52" spans="3:30" ht="24" thickBot="1" x14ac:dyDescent="0.5">
      <c r="C52" s="22" t="s">
        <v>10</v>
      </c>
      <c r="D52" s="21"/>
      <c r="E52" s="19">
        <v>9516.4600000000009</v>
      </c>
      <c r="F52" s="6"/>
      <c r="G52" s="19">
        <f>SUM(G41:G51)</f>
        <v>13787.54</v>
      </c>
      <c r="H52" s="6"/>
      <c r="I52" s="7"/>
      <c r="J52" s="20">
        <f>SUM(J41:J51)</f>
        <v>30415</v>
      </c>
      <c r="K52" s="6"/>
      <c r="L52" s="7"/>
      <c r="M52" s="20">
        <f>SUM(M41:M51)</f>
        <v>31120</v>
      </c>
      <c r="N52" s="7"/>
      <c r="O52" s="7"/>
      <c r="P52" s="19">
        <f>M52-J52</f>
        <v>705</v>
      </c>
      <c r="Q52" s="6"/>
      <c r="R52" s="6"/>
      <c r="S52" s="6"/>
      <c r="T52" s="6"/>
      <c r="U52" s="6"/>
      <c r="V52" s="6"/>
      <c r="W52" s="6"/>
      <c r="X52" s="6"/>
      <c r="Y52" s="6"/>
      <c r="Z52" s="2"/>
      <c r="AA52" s="2"/>
      <c r="AB52" s="2"/>
      <c r="AC52" s="2"/>
      <c r="AD52" s="2"/>
    </row>
    <row r="53" spans="3:30" ht="6.75" customHeight="1" x14ac:dyDescent="0.45">
      <c r="C53" s="16"/>
      <c r="D53" s="6"/>
      <c r="E53" s="7"/>
      <c r="F53" s="6"/>
      <c r="G53" s="7"/>
      <c r="H53" s="6"/>
      <c r="I53" s="6"/>
      <c r="J53" s="6"/>
      <c r="K53" s="7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2"/>
      <c r="AA53" s="2"/>
      <c r="AB53" s="2"/>
      <c r="AC53" s="2"/>
      <c r="AD53" s="2"/>
    </row>
    <row r="54" spans="3:30" ht="21.75" customHeight="1" x14ac:dyDescent="0.45">
      <c r="C54" s="16"/>
      <c r="D54" s="6"/>
      <c r="E54" s="7"/>
      <c r="F54" s="6"/>
      <c r="G54" s="7"/>
      <c r="H54" s="6"/>
      <c r="I54" s="6"/>
      <c r="J54" s="6"/>
      <c r="K54" s="7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2"/>
      <c r="AA54" s="2"/>
      <c r="AB54" s="2"/>
      <c r="AC54" s="2"/>
      <c r="AD54" s="2"/>
    </row>
    <row r="55" spans="3:30" ht="21.75" customHeight="1" x14ac:dyDescent="0.45">
      <c r="C55" s="16"/>
      <c r="D55" s="6"/>
      <c r="E55" s="7">
        <v>0</v>
      </c>
      <c r="F55" s="6"/>
      <c r="G55" s="7"/>
      <c r="H55" s="6"/>
      <c r="I55" s="6"/>
      <c r="J55" s="6"/>
      <c r="K55" s="7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2"/>
      <c r="AA55" s="2"/>
      <c r="AB55" s="2"/>
      <c r="AC55" s="2"/>
      <c r="AD55" s="2"/>
    </row>
    <row r="56" spans="3:30" ht="21.75" customHeight="1" x14ac:dyDescent="0.45">
      <c r="C56" s="16"/>
      <c r="D56" s="6" t="s">
        <v>9</v>
      </c>
      <c r="E56" s="7">
        <v>1583.14</v>
      </c>
      <c r="F56" s="6"/>
      <c r="G56" s="7">
        <v>1319.2800000000002</v>
      </c>
      <c r="H56" s="6"/>
      <c r="I56" s="6"/>
      <c r="J56" s="6"/>
      <c r="K56" s="7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2"/>
      <c r="AA56" s="2"/>
      <c r="AB56" s="2"/>
      <c r="AC56" s="2"/>
      <c r="AD56" s="2"/>
    </row>
    <row r="57" spans="3:30" ht="21.75" customHeight="1" x14ac:dyDescent="0.45">
      <c r="C57" s="16"/>
      <c r="D57" s="6" t="s">
        <v>8</v>
      </c>
      <c r="E57" s="7">
        <v>1117.1499999999999</v>
      </c>
      <c r="F57" s="6"/>
      <c r="G57" s="7">
        <v>930.96</v>
      </c>
      <c r="H57" s="6"/>
      <c r="I57" s="6"/>
      <c r="J57" s="6"/>
      <c r="K57" s="7"/>
      <c r="L57" s="6"/>
      <c r="M57" s="6"/>
      <c r="N57" s="6"/>
      <c r="O57" s="6"/>
      <c r="P57" s="6"/>
      <c r="Q57" s="6"/>
      <c r="R57" s="6"/>
      <c r="S57" s="6"/>
      <c r="T57" s="6"/>
      <c r="U57" s="6"/>
      <c r="V57" s="7"/>
      <c r="W57" s="6"/>
      <c r="X57" s="6"/>
      <c r="Y57" s="6"/>
      <c r="Z57" s="2"/>
      <c r="AA57" s="2"/>
      <c r="AB57" s="2"/>
      <c r="AC57" s="2"/>
      <c r="AD57" s="2"/>
    </row>
    <row r="58" spans="3:30" ht="24" thickBot="1" x14ac:dyDescent="0.5">
      <c r="C58" s="22" t="s">
        <v>7</v>
      </c>
      <c r="D58" s="21"/>
      <c r="E58" s="19">
        <v>2700.29</v>
      </c>
      <c r="F58" s="23"/>
      <c r="G58" s="19">
        <v>2250.2400000000002</v>
      </c>
      <c r="H58" s="6"/>
      <c r="I58" s="6"/>
      <c r="J58" s="20">
        <v>1500</v>
      </c>
      <c r="K58" s="6"/>
      <c r="L58" s="6"/>
      <c r="M58" s="20">
        <v>1500</v>
      </c>
      <c r="N58" s="6"/>
      <c r="O58" s="6"/>
      <c r="P58" s="19">
        <f>M58-J58</f>
        <v>0</v>
      </c>
      <c r="Q58" s="6"/>
      <c r="R58" s="7" t="s">
        <v>6</v>
      </c>
      <c r="S58" s="7"/>
      <c r="T58" s="6"/>
      <c r="U58" s="6"/>
      <c r="V58" s="6"/>
      <c r="W58" s="6"/>
      <c r="X58" s="6"/>
      <c r="Y58" s="6"/>
      <c r="Z58" s="2"/>
      <c r="AA58" s="2"/>
      <c r="AB58" s="2"/>
      <c r="AC58" s="2"/>
      <c r="AD58" s="2"/>
    </row>
    <row r="59" spans="3:30" ht="6.75" customHeight="1" x14ac:dyDescent="0.45">
      <c r="C59" s="16"/>
      <c r="D59" s="6"/>
      <c r="E59" s="7"/>
      <c r="F59" s="6"/>
      <c r="G59" s="7"/>
      <c r="H59" s="5"/>
      <c r="I59" s="6"/>
      <c r="J59" s="6"/>
      <c r="K59" s="7"/>
      <c r="L59" s="6"/>
      <c r="M59" s="6"/>
      <c r="N59" s="6"/>
      <c r="O59" s="6"/>
      <c r="P59" s="6"/>
      <c r="Q59" s="6"/>
      <c r="R59" s="6"/>
      <c r="S59" s="6"/>
      <c r="T59" s="5"/>
      <c r="U59" s="5"/>
      <c r="V59" s="5"/>
      <c r="W59" s="5"/>
      <c r="X59" s="5"/>
      <c r="Y59" s="5"/>
      <c r="AC59" s="2"/>
      <c r="AD59" s="2"/>
    </row>
    <row r="60" spans="3:30" ht="23.4" x14ac:dyDescent="0.45">
      <c r="C60" s="16"/>
      <c r="D60" s="6" t="s">
        <v>5</v>
      </c>
      <c r="E60" s="7">
        <v>2730</v>
      </c>
      <c r="F60" s="6"/>
      <c r="G60" s="7">
        <v>2285</v>
      </c>
      <c r="H60" s="6"/>
      <c r="I60" s="6"/>
      <c r="J60" s="6">
        <v>0</v>
      </c>
      <c r="K60" s="7"/>
      <c r="L60" s="6"/>
      <c r="M60" s="6">
        <v>0</v>
      </c>
      <c r="N60" s="6"/>
      <c r="O60" s="6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3:30" ht="23.4" x14ac:dyDescent="0.45">
      <c r="C61" s="16"/>
      <c r="D61" s="6" t="s">
        <v>4</v>
      </c>
      <c r="E61" s="7">
        <v>7998</v>
      </c>
      <c r="F61" s="6"/>
      <c r="G61" s="7">
        <v>7915</v>
      </c>
      <c r="H61" s="6"/>
      <c r="I61" s="6"/>
      <c r="J61" s="6">
        <v>0</v>
      </c>
      <c r="K61" s="7"/>
      <c r="L61" s="6"/>
      <c r="M61" s="6">
        <v>0</v>
      </c>
      <c r="N61" s="6"/>
      <c r="O61" s="6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3:30" ht="23.4" x14ac:dyDescent="0.45">
      <c r="C62" s="16"/>
      <c r="D62" s="6" t="s">
        <v>88</v>
      </c>
      <c r="E62" s="7"/>
      <c r="F62" s="6"/>
      <c r="G62" s="7">
        <v>3040</v>
      </c>
      <c r="H62" s="6"/>
      <c r="I62" s="6"/>
      <c r="J62" s="6">
        <v>0</v>
      </c>
      <c r="K62" s="7"/>
      <c r="L62" s="6"/>
      <c r="M62" s="6">
        <v>0</v>
      </c>
      <c r="N62" s="6"/>
      <c r="O62" s="6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3:30" ht="23.4" x14ac:dyDescent="0.45">
      <c r="C63" s="16"/>
      <c r="D63" s="6" t="s">
        <v>89</v>
      </c>
      <c r="E63" s="7">
        <v>3648</v>
      </c>
      <c r="F63" s="6"/>
      <c r="G63" s="7">
        <v>0</v>
      </c>
      <c r="H63" s="6"/>
      <c r="I63" s="6"/>
      <c r="J63" s="6">
        <v>2000</v>
      </c>
      <c r="K63" s="7"/>
      <c r="L63" s="6"/>
      <c r="M63" s="6">
        <v>1500</v>
      </c>
      <c r="N63" s="6"/>
      <c r="O63" s="6"/>
      <c r="P63" s="5"/>
      <c r="Q63" s="5"/>
      <c r="R63" s="5"/>
      <c r="S63" s="5"/>
      <c r="T63" s="5"/>
      <c r="U63" s="5"/>
      <c r="V63" s="7"/>
      <c r="W63" s="5"/>
      <c r="X63" s="5"/>
      <c r="Y63" s="5"/>
    </row>
    <row r="64" spans="3:30" ht="24" thickBot="1" x14ac:dyDescent="0.5">
      <c r="C64" s="22" t="s">
        <v>3</v>
      </c>
      <c r="D64" s="21"/>
      <c r="E64" s="19">
        <v>15595.7</v>
      </c>
      <c r="F64" s="6"/>
      <c r="G64" s="19">
        <f>SUM(G60:G63)</f>
        <v>13240</v>
      </c>
      <c r="H64" s="6"/>
      <c r="I64" s="6"/>
      <c r="J64" s="20">
        <f>SUM(J60:J63)</f>
        <v>2000</v>
      </c>
      <c r="K64" s="6"/>
      <c r="L64" s="6"/>
      <c r="M64" s="20">
        <f>SUM(M60:M63)</f>
        <v>1500</v>
      </c>
      <c r="N64" s="6"/>
      <c r="O64" s="6"/>
      <c r="P64" s="19">
        <f>M64-J64</f>
        <v>-500</v>
      </c>
      <c r="Q64" s="7"/>
      <c r="R64" s="7" t="s">
        <v>2</v>
      </c>
      <c r="S64" s="5"/>
      <c r="T64" s="5"/>
      <c r="U64" s="5"/>
      <c r="V64" s="5"/>
      <c r="W64" s="5"/>
      <c r="X64" s="5"/>
      <c r="Y64" s="5"/>
    </row>
    <row r="65" spans="3:32" ht="23.4" x14ac:dyDescent="0.45">
      <c r="C65" s="16"/>
      <c r="D65" s="6"/>
      <c r="E65" s="7"/>
      <c r="F65" s="6"/>
      <c r="G65" s="7"/>
      <c r="H65" s="6"/>
      <c r="I65" s="6"/>
      <c r="J65" s="6"/>
      <c r="K65" s="7"/>
      <c r="L65" s="6"/>
      <c r="M65" s="6"/>
      <c r="N65" s="6"/>
      <c r="O65" s="6"/>
      <c r="P65" s="5"/>
      <c r="Q65" s="5"/>
      <c r="R65" s="5"/>
      <c r="S65" s="5"/>
      <c r="T65" s="6"/>
      <c r="U65" s="6"/>
      <c r="V65" s="6"/>
      <c r="W65" s="6"/>
      <c r="X65" s="6"/>
      <c r="Y65" s="6"/>
      <c r="Z65" s="2"/>
      <c r="AA65" s="2"/>
      <c r="AB65" s="2"/>
    </row>
    <row r="66" spans="3:32" ht="24" thickBot="1" x14ac:dyDescent="0.5">
      <c r="C66" s="14" t="s">
        <v>1</v>
      </c>
      <c r="D66" s="18"/>
      <c r="E66" s="17">
        <v>47437.39</v>
      </c>
      <c r="F66" s="18"/>
      <c r="G66" s="17">
        <f>44048.42+180</f>
        <v>44228.42</v>
      </c>
      <c r="H66" s="18"/>
      <c r="I66" s="18"/>
      <c r="J66" s="17">
        <f>J29+J37+J39+J52+J58+J64</f>
        <v>56501.919999999998</v>
      </c>
      <c r="K66" s="18"/>
      <c r="L66" s="18"/>
      <c r="M66" s="17">
        <f>M29+M37+M39+M52+M58+M64</f>
        <v>58851.628720000001</v>
      </c>
      <c r="N66" s="18"/>
      <c r="O66" s="18"/>
      <c r="P66" s="17">
        <f>P29+P37+P39+P52+P58+P64</f>
        <v>2349.7087199999987</v>
      </c>
      <c r="Q66" s="7"/>
      <c r="R66" s="6"/>
      <c r="S66" s="6"/>
      <c r="T66" s="6"/>
      <c r="U66" s="6"/>
      <c r="V66" s="6"/>
      <c r="W66" s="6"/>
      <c r="X66" s="6"/>
      <c r="Y66" s="6"/>
      <c r="Z66" s="2"/>
      <c r="AA66" s="2"/>
      <c r="AB66" s="2"/>
    </row>
    <row r="67" spans="3:32" ht="24" thickTop="1" x14ac:dyDescent="0.45">
      <c r="C67" s="16"/>
      <c r="D67" s="6"/>
      <c r="E67" s="15"/>
      <c r="F67" s="6"/>
      <c r="G67" s="15"/>
      <c r="H67" s="6"/>
      <c r="I67" s="6"/>
      <c r="J67" s="15"/>
      <c r="K67" s="6"/>
      <c r="L67" s="6"/>
      <c r="M67" s="15"/>
      <c r="N67" s="6"/>
      <c r="O67" s="6"/>
      <c r="P67" s="15"/>
      <c r="Q67" s="6"/>
      <c r="R67" s="6"/>
      <c r="S67" s="6"/>
      <c r="T67" s="6"/>
      <c r="U67" s="6"/>
      <c r="V67" s="6"/>
      <c r="W67" s="6"/>
      <c r="X67" s="6"/>
      <c r="Y67" s="6"/>
      <c r="Z67" s="2"/>
      <c r="AA67" s="2"/>
      <c r="AB67" s="2"/>
    </row>
    <row r="68" spans="3:32" s="2" customFormat="1" ht="24" thickBot="1" x14ac:dyDescent="0.5">
      <c r="C68" s="14" t="s">
        <v>0</v>
      </c>
      <c r="D68" s="13"/>
      <c r="E68" s="11">
        <v>150042.97999999998</v>
      </c>
      <c r="F68" s="13"/>
      <c r="G68" s="11"/>
      <c r="H68" s="13"/>
      <c r="I68" s="12"/>
      <c r="J68" s="11">
        <f>J25-J66</f>
        <v>-787.91999999999825</v>
      </c>
      <c r="K68" s="7"/>
      <c r="L68" s="6"/>
      <c r="M68" s="11">
        <f>M25-M66</f>
        <v>1990.3642222222188</v>
      </c>
      <c r="N68" s="6"/>
      <c r="O68" s="6"/>
      <c r="P68" s="5"/>
      <c r="Q68" s="10"/>
      <c r="R68" s="6"/>
      <c r="S68" s="6"/>
      <c r="T68" s="5"/>
      <c r="U68" s="5"/>
      <c r="V68" s="5"/>
      <c r="W68" s="5"/>
      <c r="X68" s="5"/>
      <c r="Y68" s="5"/>
      <c r="Z68" s="1"/>
      <c r="AA68" s="1"/>
      <c r="AB68" s="1"/>
      <c r="AC68" s="1"/>
      <c r="AD68" s="1"/>
      <c r="AE68" s="1"/>
      <c r="AF68" s="1"/>
    </row>
    <row r="69" spans="3:32" ht="24" thickTop="1" x14ac:dyDescent="0.45">
      <c r="C69" s="6"/>
      <c r="D69" s="6"/>
      <c r="E69" s="6"/>
      <c r="F69" s="6"/>
      <c r="G69" s="7"/>
      <c r="H69" s="6"/>
      <c r="I69" s="6"/>
      <c r="J69" s="6"/>
      <c r="K69" s="7"/>
      <c r="L69" s="6"/>
      <c r="M69" s="6"/>
      <c r="N69" s="6"/>
      <c r="O69" s="6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3:32" ht="23.4" x14ac:dyDescent="0.45">
      <c r="C70" s="6"/>
      <c r="D70" s="6"/>
      <c r="E70" s="6"/>
      <c r="F70" s="6"/>
      <c r="G70" s="7"/>
      <c r="H70" s="6"/>
      <c r="I70" s="6"/>
      <c r="J70" s="6"/>
      <c r="K70" s="6"/>
      <c r="L70" s="6"/>
      <c r="M70" s="6"/>
      <c r="N70" s="6"/>
      <c r="O70" s="6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3:32" ht="23.4" x14ac:dyDescent="0.45">
      <c r="C71" s="6"/>
      <c r="D71" s="6"/>
      <c r="E71" s="6"/>
      <c r="F71" s="6"/>
      <c r="G71" s="7"/>
      <c r="H71" s="6"/>
      <c r="I71" s="6"/>
      <c r="J71" s="6"/>
      <c r="K71" s="6"/>
      <c r="L71" s="6"/>
      <c r="M71" s="6"/>
      <c r="N71" s="6"/>
      <c r="O71" s="6"/>
      <c r="P71" s="9"/>
      <c r="Q71" s="5"/>
      <c r="R71" s="5"/>
      <c r="S71" s="5"/>
      <c r="T71" s="5"/>
      <c r="U71" s="5"/>
      <c r="V71" s="5"/>
      <c r="W71" s="5"/>
      <c r="X71" s="5"/>
      <c r="Y71" s="5"/>
    </row>
    <row r="72" spans="3:32" ht="23.4" x14ac:dyDescent="0.45">
      <c r="C72" s="6"/>
      <c r="D72" s="6"/>
      <c r="E72" s="6"/>
      <c r="F72" s="6"/>
      <c r="G72" s="7"/>
      <c r="H72" s="6"/>
      <c r="I72" s="6"/>
      <c r="J72" s="7"/>
      <c r="K72" s="6"/>
      <c r="L72" s="6"/>
      <c r="M72" s="6"/>
      <c r="N72" s="6"/>
      <c r="O72" s="6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3:32" ht="23.4" x14ac:dyDescent="0.45">
      <c r="C73" s="6"/>
      <c r="D73" s="6"/>
      <c r="E73" s="6"/>
      <c r="F73" s="6"/>
      <c r="G73" s="7"/>
      <c r="H73" s="6"/>
      <c r="I73" s="6"/>
      <c r="J73" s="6"/>
      <c r="K73" s="6"/>
      <c r="L73" s="6"/>
      <c r="M73" s="6"/>
      <c r="N73" s="6"/>
      <c r="O73" s="6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3:32" ht="23.4" x14ac:dyDescent="0.45">
      <c r="C74" s="6"/>
      <c r="D74" s="6"/>
      <c r="E74" s="6"/>
      <c r="F74" s="6"/>
      <c r="G74" s="7"/>
      <c r="H74" s="6"/>
      <c r="I74" s="6"/>
      <c r="J74" s="6"/>
      <c r="K74" s="6"/>
      <c r="L74" s="6"/>
      <c r="M74" s="6"/>
      <c r="N74" s="6"/>
      <c r="O74" s="6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3:32" ht="23.4" x14ac:dyDescent="0.45">
      <c r="C75" s="6"/>
      <c r="D75" s="6"/>
      <c r="E75" s="6"/>
      <c r="F75" s="6"/>
      <c r="G75" s="7"/>
      <c r="H75" s="6"/>
      <c r="I75" s="6"/>
      <c r="J75" s="6"/>
      <c r="K75" s="6"/>
      <c r="L75" s="6"/>
      <c r="M75" s="6"/>
      <c r="N75" s="6"/>
      <c r="O75" s="6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3:32" ht="23.4" x14ac:dyDescent="0.45">
      <c r="C76" s="6"/>
      <c r="D76" s="6"/>
      <c r="E76" s="6"/>
      <c r="F76" s="6"/>
      <c r="G76" s="7"/>
      <c r="H76" s="6"/>
      <c r="I76" s="6"/>
      <c r="J76" s="6"/>
      <c r="K76" s="6"/>
      <c r="L76" s="6"/>
      <c r="M76" s="6"/>
      <c r="N76" s="6"/>
      <c r="O76" s="6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3:32" ht="23.4" x14ac:dyDescent="0.45">
      <c r="C77" s="6"/>
      <c r="D77" s="6"/>
      <c r="E77" s="6"/>
      <c r="F77" s="6"/>
      <c r="G77" s="7"/>
      <c r="H77" s="6"/>
      <c r="I77" s="6"/>
      <c r="J77" s="6"/>
      <c r="K77" s="6"/>
      <c r="L77" s="6"/>
      <c r="M77" s="6"/>
      <c r="N77" s="6"/>
      <c r="O77" s="6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3:32" ht="23.4" x14ac:dyDescent="0.45">
      <c r="C78" s="6"/>
      <c r="D78" s="8"/>
      <c r="E78" s="8"/>
      <c r="F78" s="8"/>
      <c r="G78" s="7"/>
      <c r="H78" s="6"/>
      <c r="I78" s="6"/>
      <c r="J78" s="6"/>
      <c r="K78" s="6"/>
      <c r="L78" s="6"/>
      <c r="M78" s="6"/>
      <c r="N78" s="6"/>
      <c r="O78" s="6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3:32" ht="23.4" x14ac:dyDescent="0.45">
      <c r="C79" s="6"/>
      <c r="D79" s="8"/>
      <c r="E79" s="8"/>
      <c r="F79" s="8"/>
      <c r="G79" s="7"/>
      <c r="H79" s="6"/>
      <c r="I79" s="6"/>
      <c r="J79" s="6"/>
      <c r="K79" s="6"/>
      <c r="L79" s="6"/>
      <c r="M79" s="6"/>
      <c r="N79" s="6"/>
      <c r="O79" s="6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3:32" ht="23.4" x14ac:dyDescent="0.45">
      <c r="C80" s="6"/>
      <c r="D80" s="8"/>
      <c r="E80" s="8"/>
      <c r="F80" s="8"/>
      <c r="G80" s="7"/>
      <c r="H80" s="6"/>
      <c r="I80" s="6"/>
      <c r="J80" s="6"/>
      <c r="K80" s="6"/>
      <c r="L80" s="6"/>
      <c r="M80" s="6"/>
      <c r="N80" s="6"/>
      <c r="O80" s="6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3:25" ht="23.4" x14ac:dyDescent="0.45">
      <c r="C81" s="6"/>
      <c r="D81" s="8"/>
      <c r="E81" s="8"/>
      <c r="F81" s="8"/>
      <c r="G81" s="7"/>
      <c r="H81" s="6"/>
      <c r="I81" s="6"/>
      <c r="J81" s="6"/>
      <c r="K81" s="6"/>
      <c r="L81" s="6"/>
      <c r="M81" s="6"/>
      <c r="N81" s="6"/>
      <c r="O81" s="6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3:25" ht="23.4" x14ac:dyDescent="0.45">
      <c r="C82" s="6"/>
      <c r="D82" s="8"/>
      <c r="E82" s="8"/>
      <c r="F82" s="8"/>
      <c r="G82" s="7"/>
      <c r="H82" s="6"/>
      <c r="I82" s="6"/>
      <c r="J82" s="6"/>
      <c r="K82" s="6"/>
      <c r="L82" s="6"/>
      <c r="M82" s="6"/>
      <c r="N82" s="6"/>
      <c r="O82" s="6"/>
      <c r="P82" s="5"/>
      <c r="Q82" s="5"/>
      <c r="R82" s="5"/>
      <c r="S82" s="5"/>
    </row>
  </sheetData>
  <mergeCells count="3">
    <mergeCell ref="T6:V6"/>
    <mergeCell ref="X6:Z6"/>
    <mergeCell ref="AA6:AB6"/>
  </mergeCells>
  <pageMargins left="0.7" right="0.7" top="0.75" bottom="0.75" header="0.3" footer="0.3"/>
  <pageSetup paperSize="9" scale="32" orientation="landscape" horizontalDpi="4294967293" r:id="rId1"/>
  <headerFooter>
    <oddFooter>&amp;LPUBLIC</oddFooter>
    <evenFooter>&amp;LPUBLIC</evenFooter>
    <firstFooter>&amp;LPUBLIC</firstFooter>
  </headerFooter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fitToPage="1"/>
  </sheetPr>
  <dimension ref="A1:AF56"/>
  <sheetViews>
    <sheetView zoomScale="60" zoomScaleNormal="60" zoomScaleSheetLayoutView="55" workbookViewId="0">
      <pane ySplit="6" topLeftCell="A7" activePane="bottomLeft" state="frozen"/>
      <selection activeCell="G8" sqref="G8"/>
      <selection pane="bottomLeft" activeCell="M10" sqref="M10"/>
    </sheetView>
  </sheetViews>
  <sheetFormatPr defaultColWidth="9.109375" defaultRowHeight="13.8" outlineLevelCol="1" x14ac:dyDescent="0.3"/>
  <cols>
    <col min="1" max="2" width="9.109375" style="2"/>
    <col min="3" max="3" width="46.88671875" style="2" customWidth="1"/>
    <col min="4" max="4" width="71.109375" style="4" customWidth="1"/>
    <col min="5" max="5" width="19.6640625" style="4" hidden="1" customWidth="1" outlineLevel="1"/>
    <col min="6" max="6" width="8" style="4" hidden="1" customWidth="1" outlineLevel="1"/>
    <col min="7" max="7" width="18.44140625" style="3" customWidth="1" collapsed="1"/>
    <col min="8" max="9" width="5" style="2" customWidth="1"/>
    <col min="10" max="10" width="16.88671875" style="2" customWidth="1"/>
    <col min="11" max="12" width="5.6640625" style="2" customWidth="1"/>
    <col min="13" max="13" width="21.33203125" style="2" customWidth="1"/>
    <col min="14" max="15" width="6" style="2" customWidth="1"/>
    <col min="16" max="16" width="17" style="1" customWidth="1"/>
    <col min="17" max="17" width="9.109375" style="1" customWidth="1"/>
    <col min="18" max="18" width="17" style="1" customWidth="1"/>
    <col min="19" max="19" width="13.5546875" style="1" customWidth="1"/>
    <col min="20" max="20" width="11.109375" style="1" customWidth="1"/>
    <col min="21" max="21" width="13.33203125" style="1" customWidth="1"/>
    <col min="22" max="22" width="9.109375" style="1"/>
    <col min="23" max="23" width="14.109375" style="1" bestFit="1" customWidth="1"/>
    <col min="24" max="26" width="9.109375" style="1"/>
    <col min="27" max="27" width="12.109375" style="1" customWidth="1"/>
    <col min="28" max="28" width="21.5546875" style="1" customWidth="1"/>
    <col min="29" max="16384" width="9.109375" style="1"/>
  </cols>
  <sheetData>
    <row r="1" spans="2:30" x14ac:dyDescent="0.3">
      <c r="M1" s="1"/>
      <c r="N1" s="1"/>
      <c r="O1" s="1"/>
      <c r="T1" s="51">
        <v>44651</v>
      </c>
      <c r="U1" s="51">
        <v>44878</v>
      </c>
      <c r="V1" s="50">
        <f>(U1-T1)/365</f>
        <v>0.62191780821917808</v>
      </c>
    </row>
    <row r="2" spans="2:30" s="2" customFormat="1" ht="25.8" x14ac:dyDescent="0.5">
      <c r="C2" s="49" t="s">
        <v>84</v>
      </c>
      <c r="D2" s="4"/>
      <c r="E2" s="4"/>
      <c r="F2" s="4"/>
      <c r="G2" s="49"/>
      <c r="H2" s="48"/>
      <c r="I2" s="48"/>
      <c r="P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30" s="2" customFormat="1" ht="29.4" x14ac:dyDescent="0.55000000000000004">
      <c r="B3" s="1"/>
      <c r="C3" s="47"/>
      <c r="D3" s="1"/>
      <c r="E3" s="1"/>
      <c r="F3" s="1"/>
      <c r="G3" s="46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30" s="2" customFormat="1" ht="29.4" x14ac:dyDescent="0.55000000000000004">
      <c r="B4" s="1"/>
      <c r="C4" s="47"/>
      <c r="D4" s="1"/>
      <c r="E4" s="1"/>
      <c r="F4" s="1"/>
      <c r="G4" s="46"/>
      <c r="H4" s="1"/>
      <c r="I4" s="1"/>
      <c r="J4" s="1"/>
      <c r="K4" s="1"/>
      <c r="L4" s="1"/>
      <c r="M4" s="1"/>
      <c r="N4" s="1"/>
      <c r="O4" s="1"/>
      <c r="P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30" s="2" customFormat="1" ht="23.4" x14ac:dyDescent="0.45">
      <c r="B5" s="1"/>
      <c r="C5" s="1"/>
      <c r="D5" s="1"/>
      <c r="E5" s="16" t="s">
        <v>58</v>
      </c>
      <c r="F5" s="16"/>
      <c r="G5" s="16" t="s">
        <v>58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30" s="2" customFormat="1" ht="23.4" x14ac:dyDescent="0.45">
      <c r="C6" s="27"/>
      <c r="D6" s="16"/>
      <c r="E6" s="45" t="s">
        <v>57</v>
      </c>
      <c r="F6" s="16"/>
      <c r="G6" s="45" t="s">
        <v>56</v>
      </c>
      <c r="H6" s="6"/>
      <c r="I6" s="16"/>
      <c r="J6" s="16" t="s">
        <v>55</v>
      </c>
      <c r="K6" s="16"/>
      <c r="L6" s="16"/>
      <c r="M6" s="44" t="s">
        <v>54</v>
      </c>
      <c r="N6" s="16"/>
      <c r="O6" s="16"/>
      <c r="P6" s="16" t="s">
        <v>50</v>
      </c>
      <c r="Q6" s="42"/>
      <c r="R6" s="16" t="s">
        <v>53</v>
      </c>
      <c r="S6" s="42"/>
      <c r="T6" s="42"/>
      <c r="U6" s="42"/>
      <c r="V6" s="42"/>
      <c r="W6" s="42"/>
      <c r="X6" s="42"/>
      <c r="Y6" s="5"/>
      <c r="Z6" s="1"/>
      <c r="AA6" s="1"/>
    </row>
    <row r="7" spans="2:30" s="2" customFormat="1" ht="23.4" x14ac:dyDescent="0.45">
      <c r="C7" s="16"/>
      <c r="D7" s="16"/>
      <c r="E7" s="16"/>
      <c r="F7" s="16"/>
      <c r="G7" s="16"/>
      <c r="H7" s="6"/>
      <c r="I7" s="16"/>
      <c r="J7" s="16"/>
      <c r="K7" s="16"/>
      <c r="L7" s="16"/>
      <c r="M7" s="16"/>
      <c r="N7" s="16"/>
      <c r="O7" s="16"/>
      <c r="P7" s="16"/>
      <c r="Q7" s="42"/>
      <c r="R7" s="42"/>
      <c r="S7" s="42"/>
      <c r="T7" s="42"/>
      <c r="U7" s="42"/>
      <c r="V7" s="42"/>
      <c r="W7" s="42"/>
      <c r="X7" s="42"/>
      <c r="Y7" s="5"/>
      <c r="Z7" s="1"/>
      <c r="AA7" s="1"/>
    </row>
    <row r="8" spans="2:30" s="2" customFormat="1" ht="24" thickBot="1" x14ac:dyDescent="0.5">
      <c r="C8" s="16" t="s">
        <v>83</v>
      </c>
      <c r="D8" s="30" t="s">
        <v>83</v>
      </c>
      <c r="E8" s="28">
        <v>5275</v>
      </c>
      <c r="F8" s="30"/>
      <c r="G8" s="28">
        <v>5275</v>
      </c>
      <c r="H8" s="7"/>
      <c r="I8" s="6"/>
      <c r="J8" s="20">
        <v>6360</v>
      </c>
      <c r="K8" s="7"/>
      <c r="L8" s="6"/>
      <c r="M8" s="20">
        <v>6360</v>
      </c>
      <c r="N8" s="6"/>
      <c r="O8" s="6"/>
      <c r="P8" s="19">
        <f>M8-J8</f>
        <v>0</v>
      </c>
      <c r="Q8" s="6"/>
      <c r="R8" s="7" t="s">
        <v>6</v>
      </c>
      <c r="S8" s="7"/>
      <c r="T8" s="6"/>
      <c r="U8" s="6"/>
      <c r="V8" s="6"/>
      <c r="W8" s="6"/>
      <c r="X8" s="6"/>
      <c r="Y8" s="6"/>
      <c r="Z8" s="1"/>
      <c r="AA8" s="1"/>
    </row>
    <row r="9" spans="2:30" s="2" customFormat="1" ht="6.75" customHeight="1" x14ac:dyDescent="0.45">
      <c r="C9" s="16"/>
      <c r="D9" s="30"/>
      <c r="E9" s="7"/>
      <c r="F9" s="30"/>
      <c r="G9" s="7"/>
      <c r="H9" s="7"/>
      <c r="I9" s="6"/>
      <c r="J9" s="6"/>
      <c r="K9" s="7"/>
      <c r="L9" s="6"/>
      <c r="M9" s="6"/>
      <c r="N9" s="6"/>
      <c r="O9" s="6"/>
      <c r="P9" s="7"/>
      <c r="Q9" s="6"/>
      <c r="R9" s="6"/>
      <c r="S9" s="7"/>
      <c r="T9" s="6"/>
      <c r="U9" s="6"/>
      <c r="V9" s="6"/>
      <c r="W9" s="6"/>
      <c r="X9" s="6"/>
      <c r="Y9" s="6"/>
      <c r="Z9" s="1"/>
      <c r="AA9" s="1"/>
    </row>
    <row r="10" spans="2:30" ht="24" collapsed="1" thickBot="1" x14ac:dyDescent="0.5">
      <c r="C10" s="16" t="s">
        <v>82</v>
      </c>
      <c r="D10" s="23" t="s">
        <v>82</v>
      </c>
      <c r="E10" s="28">
        <v>18382.5</v>
      </c>
      <c r="F10" s="6"/>
      <c r="G10" s="53">
        <f>18382.5-4000</f>
        <v>14382.5</v>
      </c>
      <c r="H10" s="7"/>
      <c r="I10" s="7"/>
      <c r="J10" s="20">
        <v>16200</v>
      </c>
      <c r="K10" s="7"/>
      <c r="L10" s="7"/>
      <c r="M10" s="20">
        <f>G10*11/9+2000</f>
        <v>19578.611111111109</v>
      </c>
      <c r="N10" s="7"/>
      <c r="O10" s="7"/>
      <c r="P10" s="19">
        <f>M10-J10</f>
        <v>3378.6111111111095</v>
      </c>
      <c r="Q10" s="7"/>
      <c r="R10" s="7" t="s">
        <v>81</v>
      </c>
      <c r="S10" s="7"/>
      <c r="T10" s="7"/>
      <c r="U10" s="7"/>
      <c r="V10" s="7"/>
      <c r="W10" s="7"/>
      <c r="X10" s="7"/>
      <c r="Y10" s="7"/>
      <c r="Z10" s="3"/>
      <c r="AA10" s="3"/>
      <c r="AB10" s="3"/>
      <c r="AC10" s="3"/>
      <c r="AD10" s="3"/>
    </row>
    <row r="11" spans="2:30" ht="6.75" customHeight="1" x14ac:dyDescent="0.45">
      <c r="C11" s="16"/>
      <c r="D11" s="23"/>
      <c r="E11" s="7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3"/>
      <c r="AA11" s="3"/>
      <c r="AB11" s="3"/>
      <c r="AC11" s="3"/>
      <c r="AD11" s="3"/>
    </row>
    <row r="12" spans="2:30" ht="24" thickBot="1" x14ac:dyDescent="0.5">
      <c r="C12" s="16" t="s">
        <v>80</v>
      </c>
      <c r="D12" s="23" t="s">
        <v>80</v>
      </c>
      <c r="E12" s="28">
        <v>1412</v>
      </c>
      <c r="F12" s="6"/>
      <c r="G12" s="28">
        <v>1412</v>
      </c>
      <c r="H12" s="6"/>
      <c r="I12" s="6"/>
      <c r="J12" s="20">
        <v>1300</v>
      </c>
      <c r="K12" s="7"/>
      <c r="L12" s="7"/>
      <c r="M12" s="20">
        <v>1412</v>
      </c>
      <c r="N12" s="7"/>
      <c r="O12" s="7"/>
      <c r="P12" s="19">
        <f>M12-J12</f>
        <v>112</v>
      </c>
      <c r="Q12" s="7"/>
      <c r="R12" s="7" t="s">
        <v>11</v>
      </c>
      <c r="S12" s="7"/>
      <c r="T12" s="7"/>
      <c r="U12" s="7"/>
      <c r="V12" s="7"/>
      <c r="W12" s="7"/>
      <c r="X12" s="7"/>
      <c r="Y12" s="7"/>
      <c r="Z12" s="3"/>
      <c r="AA12" s="3"/>
      <c r="AB12" s="3"/>
      <c r="AC12" s="3"/>
      <c r="AD12" s="3"/>
    </row>
    <row r="13" spans="2:30" ht="6.75" customHeight="1" x14ac:dyDescent="0.45">
      <c r="C13" s="16"/>
      <c r="D13" s="23"/>
      <c r="E13" s="7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3"/>
      <c r="AA13" s="3"/>
      <c r="AB13" s="3"/>
      <c r="AC13" s="3"/>
      <c r="AD13" s="3"/>
    </row>
    <row r="14" spans="2:30" ht="24" hidden="1" thickBot="1" x14ac:dyDescent="0.5">
      <c r="C14" s="16" t="s">
        <v>79</v>
      </c>
      <c r="D14" s="6" t="s">
        <v>78</v>
      </c>
      <c r="E14" s="28">
        <v>0</v>
      </c>
      <c r="F14" s="6"/>
      <c r="G14" s="28">
        <v>0</v>
      </c>
      <c r="H14" s="7"/>
      <c r="I14" s="6"/>
      <c r="J14" s="20">
        <v>0</v>
      </c>
      <c r="K14" s="7"/>
      <c r="L14" s="6"/>
      <c r="M14" s="20">
        <v>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2"/>
      <c r="AA14" s="2"/>
      <c r="AB14" s="2"/>
      <c r="AC14" s="2"/>
      <c r="AD14" s="2"/>
    </row>
    <row r="15" spans="2:30" ht="6.75" hidden="1" customHeight="1" x14ac:dyDescent="0.45">
      <c r="C15" s="16"/>
      <c r="D15" s="6"/>
      <c r="E15" s="7"/>
      <c r="F15" s="6"/>
      <c r="G15" s="7"/>
      <c r="H15" s="7"/>
      <c r="I15" s="6"/>
      <c r="J15" s="6"/>
      <c r="K15" s="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2"/>
      <c r="AA15" s="2"/>
      <c r="AB15" s="2"/>
      <c r="AC15" s="2"/>
      <c r="AD15" s="2"/>
    </row>
    <row r="16" spans="2:30" ht="24" hidden="1" thickBot="1" x14ac:dyDescent="0.5">
      <c r="C16" s="16" t="s">
        <v>77</v>
      </c>
      <c r="D16" s="6" t="s">
        <v>76</v>
      </c>
      <c r="E16" s="28">
        <v>0</v>
      </c>
      <c r="F16" s="6"/>
      <c r="G16" s="28">
        <v>0</v>
      </c>
      <c r="H16" s="7"/>
      <c r="I16" s="6"/>
      <c r="J16" s="20">
        <v>0</v>
      </c>
      <c r="K16" s="7"/>
      <c r="L16" s="6"/>
      <c r="M16" s="20">
        <v>0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2"/>
      <c r="AA16" s="2"/>
      <c r="AB16" s="2"/>
      <c r="AC16" s="2"/>
      <c r="AD16" s="2"/>
    </row>
    <row r="17" spans="3:30" ht="6.75" hidden="1" customHeight="1" x14ac:dyDescent="0.45">
      <c r="C17" s="6"/>
      <c r="D17" s="6"/>
      <c r="E17" s="7"/>
      <c r="F17" s="6"/>
      <c r="G17" s="7"/>
      <c r="H17" s="6"/>
      <c r="I17" s="6"/>
      <c r="J17" s="6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2"/>
      <c r="AA17" s="2"/>
      <c r="AB17" s="2"/>
      <c r="AC17" s="2"/>
      <c r="AD17" s="2"/>
    </row>
    <row r="18" spans="3:30" ht="24" thickBot="1" x14ac:dyDescent="0.5">
      <c r="C18" s="14" t="s">
        <v>35</v>
      </c>
      <c r="D18" s="18"/>
      <c r="E18" s="17">
        <v>25069.5</v>
      </c>
      <c r="F18" s="18"/>
      <c r="G18" s="17"/>
      <c r="H18" s="18"/>
      <c r="I18" s="18"/>
      <c r="J18" s="17">
        <f>J8+J10+J12+J14+J16</f>
        <v>23860</v>
      </c>
      <c r="K18" s="18"/>
      <c r="L18" s="18"/>
      <c r="M18" s="17">
        <f>M8+M10+M12+M14+M16</f>
        <v>27350.611111111109</v>
      </c>
      <c r="N18" s="18"/>
      <c r="O18" s="18"/>
      <c r="P18" s="11"/>
      <c r="Q18" s="6"/>
      <c r="R18" s="6"/>
      <c r="S18" s="6"/>
      <c r="T18" s="6"/>
      <c r="U18" s="6"/>
      <c r="V18" s="6"/>
      <c r="W18" s="6"/>
      <c r="X18" s="6"/>
      <c r="Y18" s="6"/>
      <c r="Z18" s="2"/>
      <c r="AA18" s="2"/>
      <c r="AB18" s="2"/>
      <c r="AC18" s="2"/>
      <c r="AD18" s="2"/>
    </row>
    <row r="19" spans="3:30" ht="14.25" customHeight="1" thickTop="1" x14ac:dyDescent="0.45">
      <c r="C19" s="6"/>
      <c r="D19" s="6"/>
      <c r="E19" s="7"/>
      <c r="F19" s="6"/>
      <c r="G19" s="7"/>
      <c r="H19" s="6"/>
      <c r="I19" s="6"/>
      <c r="J19" s="6"/>
      <c r="K19" s="7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2"/>
      <c r="AA19" s="2"/>
      <c r="AB19" s="2"/>
      <c r="AC19" s="2"/>
      <c r="AD19" s="2"/>
    </row>
    <row r="20" spans="3:30" ht="24" hidden="1" thickBot="1" x14ac:dyDescent="0.5">
      <c r="C20" s="22" t="s">
        <v>75</v>
      </c>
      <c r="D20" s="21" t="s">
        <v>75</v>
      </c>
      <c r="E20" s="19">
        <v>3325</v>
      </c>
      <c r="F20" s="6"/>
      <c r="G20" s="19">
        <v>3325</v>
      </c>
      <c r="H20" s="6"/>
      <c r="I20" s="6"/>
      <c r="J20" s="20">
        <v>0</v>
      </c>
      <c r="K20" s="6"/>
      <c r="L20" s="6"/>
      <c r="M20" s="20">
        <v>0</v>
      </c>
      <c r="N20" s="6"/>
      <c r="O20" s="6"/>
      <c r="P20" s="19"/>
      <c r="Q20" s="6"/>
      <c r="R20" s="6"/>
      <c r="S20" s="6"/>
      <c r="T20" s="6"/>
      <c r="U20" s="6"/>
      <c r="V20" s="6"/>
      <c r="W20" s="6"/>
      <c r="X20" s="6"/>
      <c r="Y20" s="6"/>
      <c r="Z20" s="2"/>
      <c r="AA20" s="2"/>
      <c r="AB20" s="2"/>
      <c r="AC20" s="2"/>
      <c r="AD20" s="2"/>
    </row>
    <row r="21" spans="3:30" ht="21" hidden="1" customHeight="1" x14ac:dyDescent="0.45">
      <c r="C21" s="27"/>
      <c r="D21" s="16"/>
      <c r="E21" s="7"/>
      <c r="F21" s="1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3"/>
      <c r="AA21" s="3"/>
      <c r="AB21" s="3"/>
      <c r="AC21" s="3"/>
      <c r="AD21" s="3"/>
    </row>
    <row r="22" spans="3:30" ht="24" thickBot="1" x14ac:dyDescent="0.5">
      <c r="C22" s="22" t="s">
        <v>31</v>
      </c>
      <c r="D22" s="21" t="s">
        <v>74</v>
      </c>
      <c r="E22" s="19">
        <v>7416.8399999999992</v>
      </c>
      <c r="F22" s="6"/>
      <c r="G22" s="19">
        <v>7416.8399999999992</v>
      </c>
      <c r="H22" s="6"/>
      <c r="I22" s="6"/>
      <c r="J22" s="20">
        <v>11172.150000000001</v>
      </c>
      <c r="K22" s="6"/>
      <c r="L22" s="6"/>
      <c r="M22" s="20">
        <v>11919</v>
      </c>
      <c r="N22" s="6"/>
      <c r="O22" s="6"/>
      <c r="P22" s="19">
        <f>M22-J22</f>
        <v>746.84999999999854</v>
      </c>
      <c r="Q22" s="7"/>
      <c r="R22" s="7" t="s">
        <v>33</v>
      </c>
      <c r="S22" s="7"/>
      <c r="T22" s="7"/>
      <c r="U22" s="7"/>
      <c r="V22" s="7"/>
      <c r="W22" s="7"/>
      <c r="X22" s="7"/>
      <c r="Y22" s="7"/>
      <c r="Z22" s="3"/>
      <c r="AA22" s="3"/>
      <c r="AB22" s="3"/>
      <c r="AC22" s="3"/>
      <c r="AD22" s="3"/>
    </row>
    <row r="23" spans="3:30" ht="6.75" customHeight="1" x14ac:dyDescent="0.45">
      <c r="C23" s="16"/>
      <c r="D23" s="6"/>
      <c r="E23" s="7"/>
      <c r="F23" s="6"/>
      <c r="G23" s="7"/>
      <c r="H23" s="6"/>
      <c r="I23" s="6"/>
      <c r="J23" s="6"/>
      <c r="K23" s="7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2"/>
      <c r="AA23" s="2"/>
      <c r="AB23" s="2"/>
      <c r="AC23" s="2"/>
      <c r="AD23" s="2"/>
    </row>
    <row r="24" spans="3:30" ht="23.4" x14ac:dyDescent="0.45">
      <c r="C24" s="16"/>
      <c r="D24" s="6" t="s">
        <v>73</v>
      </c>
      <c r="E24" s="7">
        <v>5203.4799999999996</v>
      </c>
      <c r="F24" s="6"/>
      <c r="G24" s="7">
        <v>5037.8515000000007</v>
      </c>
      <c r="H24" s="7"/>
      <c r="I24" s="7"/>
      <c r="J24" s="7">
        <v>3750</v>
      </c>
      <c r="K24" s="7"/>
      <c r="L24" s="7"/>
      <c r="M24" s="7">
        <f>12/9*G24+2000</f>
        <v>8717.1353333333336</v>
      </c>
      <c r="N24" s="7"/>
      <c r="O24" s="7"/>
      <c r="P24" s="7"/>
      <c r="Q24" s="7"/>
      <c r="R24" s="7" t="s">
        <v>69</v>
      </c>
      <c r="S24" s="7"/>
      <c r="T24" s="7"/>
      <c r="U24" s="7"/>
      <c r="V24" s="7"/>
      <c r="W24" s="7"/>
      <c r="X24" s="7"/>
      <c r="Y24" s="7"/>
      <c r="Z24" s="3"/>
      <c r="AA24" s="3"/>
      <c r="AB24" s="3"/>
      <c r="AC24" s="3"/>
      <c r="AD24" s="3"/>
    </row>
    <row r="25" spans="3:30" ht="23.4" x14ac:dyDescent="0.45">
      <c r="C25" s="16"/>
      <c r="D25" s="6" t="s">
        <v>72</v>
      </c>
      <c r="E25" s="7">
        <v>1161.6500000000001</v>
      </c>
      <c r="F25" s="6"/>
      <c r="G25" s="7">
        <v>998.04</v>
      </c>
      <c r="H25" s="7"/>
      <c r="I25" s="7"/>
      <c r="J25" s="6">
        <v>750</v>
      </c>
      <c r="K25" s="7"/>
      <c r="L25" s="7"/>
      <c r="M25" s="6">
        <v>1162</v>
      </c>
      <c r="N25" s="7"/>
      <c r="O25" s="7"/>
      <c r="P25" s="7"/>
      <c r="Q25" s="7"/>
      <c r="R25" s="7" t="s">
        <v>11</v>
      </c>
      <c r="S25" s="7"/>
      <c r="T25" s="7"/>
      <c r="U25" s="7"/>
      <c r="V25" s="7"/>
      <c r="W25" s="7"/>
      <c r="X25" s="7"/>
      <c r="Y25" s="7"/>
      <c r="Z25" s="3"/>
      <c r="AA25" s="3"/>
      <c r="AB25" s="3"/>
      <c r="AC25" s="3"/>
      <c r="AD25" s="3"/>
    </row>
    <row r="26" spans="3:30" ht="23.4" x14ac:dyDescent="0.45">
      <c r="C26" s="16"/>
      <c r="D26" s="6" t="s">
        <v>71</v>
      </c>
      <c r="E26" s="7">
        <v>4721.2</v>
      </c>
      <c r="F26" s="6"/>
      <c r="G26" s="7">
        <v>4427.2</v>
      </c>
      <c r="H26" s="6"/>
      <c r="I26" s="6"/>
      <c r="J26" s="6">
        <v>6500</v>
      </c>
      <c r="K26" s="7"/>
      <c r="L26" s="7"/>
      <c r="M26" s="6">
        <v>6500</v>
      </c>
      <c r="N26" s="7"/>
      <c r="O26" s="7"/>
      <c r="P26" s="7"/>
      <c r="Q26" s="7"/>
      <c r="R26" s="7" t="s">
        <v>6</v>
      </c>
      <c r="S26" s="7"/>
      <c r="T26" s="7"/>
      <c r="U26" s="7"/>
      <c r="V26" s="7"/>
      <c r="W26" s="7"/>
      <c r="X26" s="7"/>
      <c r="Y26" s="7"/>
      <c r="Z26" s="3"/>
      <c r="AA26" s="3"/>
      <c r="AB26" s="3"/>
      <c r="AC26" s="3"/>
      <c r="AD26" s="3"/>
    </row>
    <row r="27" spans="3:30" ht="23.4" x14ac:dyDescent="0.45">
      <c r="C27" s="16"/>
      <c r="D27" s="6" t="s">
        <v>70</v>
      </c>
      <c r="E27" s="7">
        <v>411.85</v>
      </c>
      <c r="F27" s="6"/>
      <c r="G27" s="7">
        <v>389.23</v>
      </c>
      <c r="H27" s="6"/>
      <c r="I27" s="6"/>
      <c r="J27" s="6">
        <v>900</v>
      </c>
      <c r="K27" s="7"/>
      <c r="L27" s="7"/>
      <c r="M27" s="25">
        <f>G27*12/9</f>
        <v>518.97333333333336</v>
      </c>
      <c r="N27" s="7"/>
      <c r="O27" s="7"/>
      <c r="P27" s="7"/>
      <c r="Q27" s="7"/>
      <c r="R27" s="7" t="s">
        <v>69</v>
      </c>
      <c r="S27" s="7"/>
      <c r="T27" s="7"/>
      <c r="U27" s="7"/>
      <c r="V27" s="7"/>
      <c r="W27" s="7"/>
      <c r="X27" s="7"/>
      <c r="Y27" s="7"/>
      <c r="Z27" s="3"/>
      <c r="AA27" s="3"/>
      <c r="AB27" s="3"/>
      <c r="AC27" s="3"/>
      <c r="AD27" s="3"/>
    </row>
    <row r="28" spans="3:30" ht="23.4" x14ac:dyDescent="0.45">
      <c r="C28" s="16"/>
      <c r="D28" s="54" t="s">
        <v>85</v>
      </c>
      <c r="E28" s="7">
        <v>471.47999999999996</v>
      </c>
      <c r="F28" s="6"/>
      <c r="G28" s="7">
        <v>392.9</v>
      </c>
      <c r="H28" s="6"/>
      <c r="I28" s="6"/>
      <c r="J28" s="6">
        <v>0</v>
      </c>
      <c r="K28" s="7"/>
      <c r="L28" s="7"/>
      <c r="M28" s="25">
        <f>G28*12/9</f>
        <v>523.86666666666656</v>
      </c>
      <c r="N28" s="7"/>
      <c r="O28" s="7"/>
      <c r="P28" s="7"/>
      <c r="Q28" s="7"/>
      <c r="R28" s="7" t="s">
        <v>68</v>
      </c>
      <c r="S28" s="7"/>
      <c r="T28" s="7"/>
      <c r="U28" s="7"/>
      <c r="V28" s="7"/>
      <c r="W28" s="7"/>
      <c r="X28" s="7"/>
      <c r="Y28" s="7"/>
      <c r="Z28" s="3"/>
      <c r="AA28" s="3"/>
      <c r="AB28" s="3"/>
      <c r="AC28" s="3"/>
      <c r="AD28" s="3"/>
    </row>
    <row r="29" spans="3:30" ht="24" thickBot="1" x14ac:dyDescent="0.5">
      <c r="C29" s="22" t="s">
        <v>67</v>
      </c>
      <c r="D29" s="21"/>
      <c r="E29" s="19">
        <v>11969.659999999998</v>
      </c>
      <c r="F29" s="6"/>
      <c r="G29" s="19">
        <v>11245.2215</v>
      </c>
      <c r="H29" s="6"/>
      <c r="I29" s="6"/>
      <c r="J29" s="20">
        <f>SUM(J24:J28)</f>
        <v>11900</v>
      </c>
      <c r="K29" s="6"/>
      <c r="L29" s="6"/>
      <c r="M29" s="20">
        <f>SUM(M24:M28)</f>
        <v>17421.975333333332</v>
      </c>
      <c r="N29" s="6"/>
      <c r="O29" s="6"/>
      <c r="P29" s="19">
        <f>M29-J29</f>
        <v>5521.9753333333319</v>
      </c>
      <c r="Q29" s="7"/>
      <c r="R29" s="7"/>
      <c r="S29" s="7"/>
      <c r="T29" s="7"/>
      <c r="U29" s="7"/>
      <c r="V29" s="7"/>
      <c r="W29" s="7"/>
      <c r="X29" s="7"/>
      <c r="Y29" s="7"/>
      <c r="Z29" s="3"/>
      <c r="AA29" s="3"/>
      <c r="AB29" s="3"/>
      <c r="AC29" s="3"/>
      <c r="AD29" s="3"/>
    </row>
    <row r="30" spans="3:30" ht="6.75" customHeight="1" x14ac:dyDescent="0.45">
      <c r="C30" s="16"/>
      <c r="D30" s="6"/>
      <c r="E30" s="7"/>
      <c r="F30" s="6"/>
      <c r="G30" s="7"/>
      <c r="H30" s="6"/>
      <c r="I30" s="6"/>
      <c r="J30" s="7"/>
      <c r="K30" s="6"/>
      <c r="L30" s="6"/>
      <c r="M30" s="7"/>
      <c r="N30" s="6"/>
      <c r="O30" s="6"/>
      <c r="P30" s="7"/>
      <c r="Q30" s="7"/>
      <c r="R30" s="7"/>
      <c r="S30" s="7"/>
      <c r="T30" s="7"/>
      <c r="U30" s="7"/>
      <c r="V30" s="7"/>
      <c r="W30" s="7"/>
      <c r="X30" s="7"/>
      <c r="Y30" s="7"/>
      <c r="Z30" s="3"/>
      <c r="AA30" s="3"/>
      <c r="AB30" s="3"/>
      <c r="AC30" s="3"/>
      <c r="AD30" s="3"/>
    </row>
    <row r="31" spans="3:30" ht="12.75" customHeight="1" x14ac:dyDescent="0.45">
      <c r="C31" s="16"/>
      <c r="D31" s="6"/>
      <c r="E31" s="7"/>
      <c r="F31" s="6"/>
      <c r="G31" s="7"/>
      <c r="H31" s="6"/>
      <c r="I31" s="6"/>
      <c r="J31" s="7"/>
      <c r="K31" s="6"/>
      <c r="L31" s="6"/>
      <c r="M31" s="7"/>
      <c r="N31" s="6"/>
      <c r="O31" s="6"/>
      <c r="P31" s="7"/>
      <c r="Q31" s="7"/>
      <c r="R31" s="7"/>
      <c r="S31" s="7"/>
      <c r="T31" s="7"/>
      <c r="U31" s="7"/>
      <c r="V31" s="7"/>
      <c r="W31" s="7"/>
      <c r="X31" s="7"/>
      <c r="Y31" s="7"/>
      <c r="Z31" s="3"/>
      <c r="AA31" s="3"/>
      <c r="AB31" s="3"/>
      <c r="AC31" s="3"/>
      <c r="AD31" s="3"/>
    </row>
    <row r="32" spans="3:30" ht="27" customHeight="1" x14ac:dyDescent="0.45">
      <c r="C32" s="6"/>
      <c r="D32" s="6" t="s">
        <v>66</v>
      </c>
      <c r="E32" s="7">
        <v>1554</v>
      </c>
      <c r="F32" s="6"/>
      <c r="G32" s="7">
        <v>1295</v>
      </c>
      <c r="H32" s="6"/>
      <c r="I32" s="6"/>
      <c r="J32" s="7"/>
      <c r="K32" s="6"/>
      <c r="L32" s="6"/>
      <c r="M32" s="7"/>
      <c r="N32" s="6"/>
      <c r="O32" s="6"/>
      <c r="P32" s="7"/>
      <c r="Q32" s="7"/>
      <c r="R32" s="7"/>
      <c r="S32" s="7"/>
      <c r="T32" s="7"/>
      <c r="U32" s="7"/>
      <c r="V32" s="7"/>
      <c r="W32" s="7"/>
      <c r="X32" s="7"/>
      <c r="Y32" s="7"/>
      <c r="Z32" s="3"/>
      <c r="AA32" s="3"/>
      <c r="AB32" s="3"/>
      <c r="AC32" s="3"/>
      <c r="AD32" s="3"/>
    </row>
    <row r="33" spans="3:32" ht="27" customHeight="1" x14ac:dyDescent="0.45">
      <c r="C33" s="6"/>
      <c r="D33" s="6" t="s">
        <v>65</v>
      </c>
      <c r="E33" s="7">
        <v>2250</v>
      </c>
      <c r="F33" s="6"/>
      <c r="G33" s="7">
        <v>2250</v>
      </c>
      <c r="H33" s="6"/>
      <c r="I33" s="6"/>
      <c r="J33" s="7"/>
      <c r="K33" s="6"/>
      <c r="L33" s="6"/>
      <c r="M33" s="7"/>
      <c r="N33" s="6"/>
      <c r="O33" s="6"/>
      <c r="P33" s="7"/>
      <c r="Q33" s="7"/>
      <c r="R33" s="7"/>
      <c r="S33" s="7"/>
      <c r="T33" s="7"/>
      <c r="U33" s="7"/>
      <c r="V33" s="7"/>
      <c r="W33" s="7"/>
      <c r="X33" s="7"/>
      <c r="Y33" s="7"/>
      <c r="Z33" s="3"/>
      <c r="AA33" s="3"/>
      <c r="AB33" s="3"/>
      <c r="AC33" s="3"/>
      <c r="AD33" s="3"/>
    </row>
    <row r="34" spans="3:32" ht="27" customHeight="1" x14ac:dyDescent="0.45">
      <c r="C34" s="6"/>
      <c r="D34" s="6" t="s">
        <v>64</v>
      </c>
      <c r="E34" s="7">
        <v>269.97000000000003</v>
      </c>
      <c r="F34" s="6"/>
      <c r="G34" s="7">
        <v>269.97000000000003</v>
      </c>
      <c r="H34" s="6"/>
      <c r="I34" s="6"/>
      <c r="J34" s="7"/>
      <c r="K34" s="6"/>
      <c r="L34" s="6"/>
      <c r="M34" s="7"/>
      <c r="N34" s="6"/>
      <c r="O34" s="6"/>
      <c r="P34" s="7"/>
      <c r="Q34" s="7"/>
      <c r="R34" s="7"/>
      <c r="S34" s="7"/>
      <c r="T34" s="7"/>
      <c r="U34" s="7"/>
      <c r="V34" s="7"/>
      <c r="W34" s="7"/>
      <c r="X34" s="7"/>
      <c r="Y34" s="7"/>
      <c r="Z34" s="3"/>
      <c r="AA34" s="3"/>
      <c r="AB34" s="3"/>
      <c r="AC34" s="3"/>
      <c r="AD34" s="3"/>
    </row>
    <row r="35" spans="3:32" ht="27" customHeight="1" x14ac:dyDescent="0.45">
      <c r="C35" s="6"/>
      <c r="D35" s="6" t="s">
        <v>63</v>
      </c>
      <c r="E35" s="7">
        <v>2411.98</v>
      </c>
      <c r="F35" s="6"/>
      <c r="G35" s="7">
        <v>2009.99</v>
      </c>
      <c r="H35" s="6"/>
      <c r="I35" s="6"/>
      <c r="J35" s="7"/>
      <c r="K35" s="6"/>
      <c r="L35" s="6"/>
      <c r="M35" s="7"/>
      <c r="N35" s="6"/>
      <c r="O35" s="6"/>
      <c r="P35" s="7"/>
      <c r="Q35" s="7"/>
      <c r="R35" s="7" t="s">
        <v>62</v>
      </c>
      <c r="S35" s="7"/>
      <c r="T35" s="7"/>
      <c r="U35" s="7"/>
      <c r="V35" s="7"/>
      <c r="W35" s="7"/>
      <c r="X35" s="7"/>
      <c r="Y35" s="7"/>
      <c r="Z35" s="3"/>
      <c r="AA35" s="3"/>
      <c r="AB35" s="3"/>
      <c r="AC35" s="3"/>
      <c r="AD35" s="3"/>
    </row>
    <row r="36" spans="3:32" ht="24" thickBot="1" x14ac:dyDescent="0.5">
      <c r="C36" s="22" t="s">
        <v>61</v>
      </c>
      <c r="D36" s="52" t="s">
        <v>60</v>
      </c>
      <c r="E36" s="19">
        <v>6485.9500000000007</v>
      </c>
      <c r="F36" s="6"/>
      <c r="G36" s="19">
        <v>5824.96</v>
      </c>
      <c r="H36" s="6"/>
      <c r="I36" s="6"/>
      <c r="J36" s="20">
        <v>0</v>
      </c>
      <c r="K36" s="6"/>
      <c r="L36" s="6"/>
      <c r="M36" s="20">
        <v>0</v>
      </c>
      <c r="N36" s="6"/>
      <c r="O36" s="6"/>
      <c r="P36" s="19">
        <f>M36-J36</f>
        <v>0</v>
      </c>
      <c r="Q36" s="7"/>
      <c r="R36" s="7"/>
      <c r="S36" s="7"/>
      <c r="T36" s="7"/>
      <c r="U36" s="7"/>
      <c r="V36" s="7"/>
      <c r="W36" s="7"/>
      <c r="X36" s="7"/>
      <c r="Y36" s="7"/>
      <c r="Z36" s="3"/>
      <c r="AA36" s="3"/>
      <c r="AB36" s="3"/>
      <c r="AC36" s="3"/>
      <c r="AD36" s="3"/>
    </row>
    <row r="37" spans="3:32" ht="6.75" customHeight="1" x14ac:dyDescent="0.45">
      <c r="C37" s="16"/>
      <c r="D37" s="6"/>
      <c r="E37" s="7"/>
      <c r="F37" s="6"/>
      <c r="G37" s="7"/>
      <c r="H37" s="6"/>
      <c r="I37" s="5"/>
      <c r="J37" s="6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2"/>
      <c r="AA37" s="2"/>
      <c r="AB37" s="2"/>
      <c r="AC37" s="2"/>
      <c r="AD37" s="2"/>
    </row>
    <row r="39" spans="3:32" ht="6.75" customHeight="1" x14ac:dyDescent="0.45">
      <c r="C39" s="16"/>
      <c r="D39" s="6"/>
      <c r="E39" s="7"/>
      <c r="F39" s="6"/>
      <c r="G39" s="7"/>
      <c r="H39" s="6"/>
      <c r="I39" s="6"/>
      <c r="J39" s="6"/>
      <c r="K39" s="7"/>
      <c r="L39" s="6"/>
      <c r="M39" s="6"/>
      <c r="N39" s="6"/>
      <c r="O39" s="6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3:32" ht="24" thickBot="1" x14ac:dyDescent="0.5">
      <c r="C40" s="14" t="s">
        <v>1</v>
      </c>
      <c r="D40" s="18"/>
      <c r="E40" s="17">
        <v>29197.449999999997</v>
      </c>
      <c r="F40" s="18"/>
      <c r="G40" s="17"/>
      <c r="H40" s="18"/>
      <c r="I40" s="18"/>
      <c r="J40" s="17">
        <f>J22+J29+J36+J20</f>
        <v>23072.15</v>
      </c>
      <c r="K40" s="18"/>
      <c r="L40" s="18"/>
      <c r="M40" s="17">
        <f>M22+M29+M36+M20</f>
        <v>29340.975333333332</v>
      </c>
      <c r="N40" s="18"/>
      <c r="O40" s="18"/>
      <c r="P40" s="17">
        <f>P22+P29+P36+P20</f>
        <v>6268.8253333333305</v>
      </c>
      <c r="Q40" s="7"/>
      <c r="R40" s="6"/>
      <c r="S40" s="6"/>
      <c r="T40" s="6"/>
      <c r="U40" s="6"/>
      <c r="V40" s="6"/>
      <c r="W40" s="6"/>
      <c r="X40" s="6"/>
      <c r="Y40" s="6"/>
      <c r="Z40" s="2"/>
      <c r="AA40" s="2"/>
      <c r="AB40" s="2"/>
    </row>
    <row r="41" spans="3:32" ht="24" thickTop="1" x14ac:dyDescent="0.45">
      <c r="C41" s="16"/>
      <c r="D41" s="6"/>
      <c r="E41" s="15"/>
      <c r="F41" s="6"/>
      <c r="G41" s="15"/>
      <c r="H41" s="6"/>
      <c r="I41" s="6"/>
      <c r="J41" s="15"/>
      <c r="K41" s="6"/>
      <c r="L41" s="6"/>
      <c r="M41" s="15"/>
      <c r="N41" s="6"/>
      <c r="O41" s="6"/>
      <c r="P41" s="15"/>
      <c r="Q41" s="6"/>
      <c r="R41" s="6"/>
      <c r="S41" s="6"/>
      <c r="T41" s="6"/>
      <c r="U41" s="6"/>
      <c r="V41" s="6"/>
      <c r="W41" s="6"/>
      <c r="X41" s="6"/>
      <c r="Y41" s="6"/>
      <c r="Z41" s="2"/>
      <c r="AA41" s="2"/>
      <c r="AB41" s="2"/>
    </row>
    <row r="42" spans="3:32" s="2" customFormat="1" ht="24" thickBot="1" x14ac:dyDescent="0.5">
      <c r="C42" s="14" t="s">
        <v>0</v>
      </c>
      <c r="D42" s="13"/>
      <c r="E42" s="11">
        <v>-4127.9499999999971</v>
      </c>
      <c r="F42" s="13"/>
      <c r="G42" s="11"/>
      <c r="H42" s="13"/>
      <c r="I42" s="12"/>
      <c r="J42" s="11">
        <f>J18-J40</f>
        <v>787.84999999999854</v>
      </c>
      <c r="K42" s="7"/>
      <c r="L42" s="6"/>
      <c r="M42" s="11">
        <f>M18-M40</f>
        <v>-1990.3642222222225</v>
      </c>
      <c r="N42" s="6"/>
      <c r="O42" s="6"/>
      <c r="P42" s="5"/>
      <c r="Q42" s="10"/>
      <c r="R42" s="6"/>
      <c r="S42" s="6"/>
      <c r="T42" s="6"/>
      <c r="U42" s="6"/>
      <c r="V42" s="6"/>
      <c r="W42" s="6"/>
      <c r="X42" s="6"/>
      <c r="Y42" s="6"/>
      <c r="AC42" s="1"/>
      <c r="AD42" s="1"/>
      <c r="AE42" s="1"/>
      <c r="AF42" s="1"/>
    </row>
    <row r="43" spans="3:32" ht="24" thickTop="1" x14ac:dyDescent="0.45">
      <c r="C43" s="6"/>
      <c r="D43" s="6"/>
      <c r="E43" s="6"/>
      <c r="F43" s="6"/>
      <c r="G43" s="7"/>
      <c r="H43" s="6"/>
      <c r="I43" s="6"/>
      <c r="J43" s="6"/>
      <c r="K43" s="7"/>
      <c r="L43" s="6"/>
      <c r="M43" s="6"/>
      <c r="N43" s="6"/>
      <c r="O43" s="6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3:32" ht="23.4" x14ac:dyDescent="0.45">
      <c r="C44" s="6"/>
      <c r="D44" s="6"/>
      <c r="E44" s="6"/>
      <c r="F44" s="6"/>
      <c r="G44" s="7"/>
      <c r="H44" s="6"/>
      <c r="I44" s="6"/>
      <c r="J44" s="6"/>
      <c r="K44" s="6"/>
      <c r="L44" s="6"/>
      <c r="M44" s="6"/>
      <c r="N44" s="6"/>
      <c r="O44" s="6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3:32" ht="23.4" x14ac:dyDescent="0.45">
      <c r="C45" s="6"/>
      <c r="D45" s="6"/>
      <c r="E45" s="6"/>
      <c r="F45" s="6"/>
      <c r="G45" s="7"/>
      <c r="H45" s="6"/>
      <c r="I45" s="6"/>
      <c r="J45" s="6"/>
      <c r="K45" s="6"/>
      <c r="L45" s="6"/>
      <c r="M45" s="6"/>
      <c r="N45" s="6"/>
      <c r="O45" s="6"/>
      <c r="P45" s="9"/>
      <c r="Q45" s="5"/>
      <c r="R45" s="5"/>
      <c r="S45" s="5"/>
      <c r="T45" s="5"/>
      <c r="U45" s="5"/>
      <c r="V45" s="5"/>
      <c r="W45" s="5"/>
      <c r="X45" s="5"/>
      <c r="Y45" s="5"/>
    </row>
    <row r="46" spans="3:32" ht="23.4" x14ac:dyDescent="0.45">
      <c r="C46" s="6"/>
      <c r="D46" s="6"/>
      <c r="E46" s="6"/>
      <c r="F46" s="6"/>
      <c r="G46" s="7"/>
      <c r="H46" s="6"/>
      <c r="I46" s="6"/>
      <c r="J46" s="7"/>
      <c r="K46" s="6"/>
      <c r="L46" s="6"/>
      <c r="M46" s="6"/>
      <c r="N46" s="6"/>
      <c r="O46" s="6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3:32" ht="23.4" x14ac:dyDescent="0.45">
      <c r="C47" s="6"/>
      <c r="D47" s="6"/>
      <c r="E47" s="6"/>
      <c r="F47" s="6"/>
      <c r="G47" s="7"/>
      <c r="H47" s="6"/>
      <c r="I47" s="6"/>
      <c r="J47" s="6"/>
      <c r="K47" s="6"/>
      <c r="L47" s="6"/>
      <c r="M47" s="6"/>
      <c r="N47" s="6"/>
      <c r="O47" s="6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3:32" ht="23.4" x14ac:dyDescent="0.45">
      <c r="C48" s="6"/>
      <c r="D48" s="6"/>
      <c r="E48" s="6"/>
      <c r="F48" s="6"/>
      <c r="G48" s="7"/>
      <c r="H48" s="6"/>
      <c r="I48" s="6"/>
      <c r="J48" s="6"/>
      <c r="K48" s="6"/>
      <c r="L48" s="6"/>
      <c r="M48" s="6"/>
      <c r="N48" s="6"/>
      <c r="O48" s="6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3:25" ht="23.4" x14ac:dyDescent="0.45">
      <c r="C49" s="6"/>
      <c r="D49" s="6"/>
      <c r="E49" s="6"/>
      <c r="F49" s="6"/>
      <c r="G49" s="7"/>
      <c r="H49" s="6"/>
      <c r="I49" s="6"/>
      <c r="J49" s="6"/>
      <c r="K49" s="6"/>
      <c r="L49" s="6"/>
      <c r="M49" s="6"/>
      <c r="N49" s="6"/>
      <c r="O49" s="6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3:25" ht="23.4" x14ac:dyDescent="0.45">
      <c r="C50" s="6"/>
      <c r="D50" s="6"/>
      <c r="E50" s="6"/>
      <c r="F50" s="6"/>
      <c r="G50" s="7"/>
      <c r="H50" s="6"/>
      <c r="I50" s="6"/>
      <c r="J50" s="6"/>
      <c r="K50" s="6"/>
      <c r="L50" s="6"/>
      <c r="M50" s="6"/>
      <c r="N50" s="6"/>
      <c r="O50" s="6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3:25" ht="23.4" x14ac:dyDescent="0.45">
      <c r="C51" s="6"/>
      <c r="D51" s="6"/>
      <c r="E51" s="6"/>
      <c r="F51" s="6"/>
      <c r="G51" s="7"/>
      <c r="H51" s="6"/>
      <c r="I51" s="6"/>
      <c r="J51" s="6"/>
      <c r="K51" s="6"/>
      <c r="L51" s="6"/>
      <c r="M51" s="6"/>
      <c r="N51" s="6"/>
      <c r="O51" s="6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3:25" ht="23.4" x14ac:dyDescent="0.45">
      <c r="C52" s="6"/>
      <c r="D52" s="8"/>
      <c r="E52" s="8"/>
      <c r="F52" s="8"/>
      <c r="G52" s="7"/>
      <c r="H52" s="6"/>
      <c r="I52" s="6"/>
      <c r="J52" s="6"/>
      <c r="K52" s="6"/>
      <c r="L52" s="6"/>
      <c r="M52" s="6"/>
      <c r="N52" s="6"/>
      <c r="O52" s="6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3:25" ht="23.4" x14ac:dyDescent="0.45">
      <c r="C53" s="6"/>
      <c r="D53" s="8"/>
      <c r="E53" s="8"/>
      <c r="F53" s="8"/>
      <c r="G53" s="7"/>
      <c r="H53" s="6"/>
      <c r="I53" s="6"/>
      <c r="J53" s="6"/>
      <c r="K53" s="6"/>
      <c r="L53" s="6"/>
      <c r="M53" s="6"/>
      <c r="N53" s="6"/>
      <c r="O53" s="6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3:25" ht="23.4" x14ac:dyDescent="0.45">
      <c r="C54" s="6"/>
      <c r="D54" s="8"/>
      <c r="E54" s="8"/>
      <c r="F54" s="8"/>
      <c r="G54" s="7"/>
      <c r="H54" s="6"/>
      <c r="I54" s="6"/>
      <c r="J54" s="6"/>
      <c r="K54" s="6"/>
      <c r="L54" s="6"/>
      <c r="M54" s="6"/>
      <c r="N54" s="6"/>
      <c r="O54" s="6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3:25" ht="23.4" x14ac:dyDescent="0.45">
      <c r="C55" s="6"/>
      <c r="D55" s="8"/>
      <c r="E55" s="8"/>
      <c r="F55" s="8"/>
      <c r="G55" s="7"/>
      <c r="H55" s="6"/>
      <c r="I55" s="6"/>
      <c r="J55" s="6"/>
      <c r="K55" s="6"/>
      <c r="L55" s="6"/>
      <c r="M55" s="6"/>
      <c r="N55" s="6"/>
      <c r="O55" s="6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3:25" ht="23.4" x14ac:dyDescent="0.45">
      <c r="C56" s="6"/>
      <c r="D56" s="8"/>
      <c r="E56" s="8"/>
      <c r="F56" s="8"/>
      <c r="G56" s="7"/>
      <c r="H56" s="6"/>
      <c r="I56" s="6"/>
      <c r="J56" s="6"/>
      <c r="K56" s="6"/>
      <c r="L56" s="6"/>
      <c r="M56" s="6"/>
      <c r="N56" s="6"/>
      <c r="O56" s="6"/>
      <c r="P56" s="5"/>
      <c r="Q56" s="5"/>
      <c r="R56" s="5"/>
      <c r="S56" s="5"/>
      <c r="T56" s="5"/>
      <c r="U56" s="5"/>
      <c r="V56" s="5"/>
      <c r="W56" s="5"/>
      <c r="X56" s="5"/>
      <c r="Y56" s="5"/>
    </row>
  </sheetData>
  <pageMargins left="0.7" right="0.7" top="0.75" bottom="0.75" header="0.3" footer="0.3"/>
  <pageSetup paperSize="9" scale="39" orientation="landscape" horizontalDpi="4294967293" r:id="rId1"/>
  <headerFooter>
    <oddFooter>&amp;LPUBLIC</oddFooter>
    <evenFooter>&amp;LPUBLIC</evenFooter>
    <firstFooter>&amp;LPUBLIC</firstFooter>
  </headerFooter>
  <colBreaks count="1" manualBreakCount="1">
    <brk id="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PC Budget 2023 24</vt:lpstr>
      <vt:lpstr>Pav Budget 2023 24</vt:lpstr>
      <vt:lpstr>'Pav Budget 2023 24'!PLReport</vt:lpstr>
      <vt:lpstr>'Pav Budget 2023 24'!Print_Area</vt:lpstr>
      <vt:lpstr>'PC Budget 2023 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Robbin Brough</dc:creator>
  <cp:lastModifiedBy>Robbin Brough</cp:lastModifiedBy>
  <cp:lastPrinted>2023-01-17T17:01:15Z</cp:lastPrinted>
  <dcterms:created xsi:type="dcterms:W3CDTF">2023-01-02T22:44:21Z</dcterms:created>
  <dcterms:modified xsi:type="dcterms:W3CDTF">2023-01-30T19:34:13Z</dcterms:modified>
</cp:coreProperties>
</file>